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6" windowWidth="15576" windowHeight="9432"/>
  </bookViews>
  <sheets>
    <sheet name="прил 1 Собр 2022 " sheetId="70" r:id="rId1"/>
    <sheet name="прил 2 Собр2022г" sheetId="71" r:id="rId2"/>
  </sheets>
  <calcPr calcId="124519"/>
</workbook>
</file>

<file path=xl/calcChain.xml><?xml version="1.0" encoding="utf-8"?>
<calcChain xmlns="http://schemas.openxmlformats.org/spreadsheetml/2006/main">
  <c r="C19" i="71"/>
  <c r="C18"/>
  <c r="E17" i="70"/>
  <c r="E16"/>
  <c r="E46"/>
  <c r="E20"/>
  <c r="E30"/>
  <c r="E31" l="1"/>
  <c r="E45"/>
  <c r="E18" l="1"/>
  <c r="E15" s="1"/>
  <c r="E67"/>
  <c r="E47"/>
  <c r="E21"/>
  <c r="E54" l="1"/>
  <c r="E44"/>
  <c r="E69"/>
  <c r="E58"/>
  <c r="E60"/>
  <c r="E68"/>
  <c r="C29" i="71" l="1"/>
  <c r="E32" i="70"/>
  <c r="C33" i="71" l="1"/>
  <c r="E51" i="70"/>
  <c r="E64" l="1"/>
  <c r="C39" i="71"/>
  <c r="E63" i="70"/>
  <c r="E49"/>
  <c r="C37" i="71" l="1"/>
  <c r="E55" i="70"/>
  <c r="C22" i="71"/>
  <c r="E22" i="70"/>
  <c r="E19" l="1"/>
  <c r="F56"/>
  <c r="G56"/>
  <c r="H56"/>
  <c r="I56"/>
  <c r="J56"/>
  <c r="K56"/>
  <c r="L56"/>
  <c r="M56"/>
  <c r="E56"/>
  <c r="E41"/>
  <c r="C31" i="71"/>
  <c r="C20"/>
  <c r="C17" s="1"/>
  <c r="E50" i="70"/>
  <c r="D18" i="71"/>
  <c r="D19"/>
  <c r="D20"/>
  <c r="F18"/>
  <c r="G18"/>
  <c r="H18"/>
  <c r="I18"/>
  <c r="J18"/>
  <c r="K18"/>
  <c r="F19"/>
  <c r="G19"/>
  <c r="H19"/>
  <c r="I19"/>
  <c r="J19"/>
  <c r="K19"/>
  <c r="F20"/>
  <c r="G20"/>
  <c r="H20"/>
  <c r="I20"/>
  <c r="J20"/>
  <c r="K20"/>
  <c r="F16" i="70"/>
  <c r="F17"/>
  <c r="F18"/>
  <c r="H16"/>
  <c r="I16"/>
  <c r="J16"/>
  <c r="K16"/>
  <c r="L16"/>
  <c r="M16"/>
  <c r="H17"/>
  <c r="I17"/>
  <c r="J17"/>
  <c r="K17"/>
  <c r="L17"/>
  <c r="M17"/>
  <c r="H18"/>
  <c r="I18"/>
  <c r="J18"/>
  <c r="K18"/>
  <c r="L18"/>
  <c r="M18"/>
  <c r="G18"/>
  <c r="G17"/>
  <c r="G16"/>
  <c r="E20" i="71"/>
  <c r="E19"/>
  <c r="E18"/>
  <c r="E43" i="70" l="1"/>
  <c r="D17" i="71"/>
  <c r="E17"/>
  <c r="F17"/>
  <c r="G17"/>
  <c r="H17"/>
  <c r="I17"/>
  <c r="J17"/>
  <c r="K17"/>
  <c r="Q18" i="70" l="1"/>
  <c r="D31" i="71"/>
  <c r="E31"/>
  <c r="F31"/>
  <c r="G31"/>
  <c r="H31"/>
  <c r="I31"/>
  <c r="J31"/>
  <c r="K31"/>
  <c r="Q17" i="70" l="1"/>
  <c r="Q16"/>
  <c r="D25" i="71"/>
  <c r="E25"/>
  <c r="F25"/>
  <c r="G25"/>
  <c r="H25"/>
  <c r="I25"/>
  <c r="J25"/>
  <c r="K25"/>
  <c r="C25"/>
  <c r="F15" i="70" l="1"/>
  <c r="T16"/>
  <c r="H15"/>
  <c r="I15"/>
  <c r="J15"/>
  <c r="K15"/>
  <c r="L15"/>
  <c r="M15"/>
  <c r="D36" i="71"/>
  <c r="E36"/>
  <c r="F36"/>
  <c r="G36"/>
  <c r="H36"/>
  <c r="I36"/>
  <c r="J36"/>
  <c r="K36"/>
  <c r="C36"/>
  <c r="D38"/>
  <c r="E38"/>
  <c r="F38"/>
  <c r="G38"/>
  <c r="H38"/>
  <c r="I38"/>
  <c r="J38"/>
  <c r="K38"/>
  <c r="C38"/>
  <c r="D21"/>
  <c r="E21"/>
  <c r="F21"/>
  <c r="G21"/>
  <c r="H21"/>
  <c r="I21"/>
  <c r="J21"/>
  <c r="K21"/>
  <c r="C21"/>
  <c r="F19" i="70"/>
  <c r="G19"/>
  <c r="H19"/>
  <c r="I19"/>
  <c r="J19"/>
  <c r="K19"/>
  <c r="L19"/>
  <c r="M19"/>
  <c r="F26"/>
  <c r="G26"/>
  <c r="H26"/>
  <c r="I26"/>
  <c r="J26"/>
  <c r="K26"/>
  <c r="L26"/>
  <c r="M26"/>
  <c r="F43"/>
  <c r="G43"/>
  <c r="H43"/>
  <c r="I43"/>
  <c r="J43"/>
  <c r="K43"/>
  <c r="L43"/>
  <c r="M43"/>
  <c r="F53"/>
  <c r="G53"/>
  <c r="H53"/>
  <c r="I53"/>
  <c r="J53"/>
  <c r="K53"/>
  <c r="L53"/>
  <c r="M53"/>
  <c r="F62"/>
  <c r="G62"/>
  <c r="H62"/>
  <c r="I62"/>
  <c r="J62"/>
  <c r="K62"/>
  <c r="L62"/>
  <c r="M62"/>
  <c r="E62"/>
  <c r="E53"/>
  <c r="G15" l="1"/>
  <c r="T17"/>
  <c r="T18"/>
  <c r="E26"/>
  <c r="Q15" l="1"/>
  <c r="D21"/>
  <c r="C21"/>
  <c r="D19"/>
  <c r="C19"/>
  <c r="C70" l="1"/>
  <c r="D70"/>
  <c r="D15"/>
  <c r="C15" l="1"/>
  <c r="T15" l="1"/>
</calcChain>
</file>

<file path=xl/sharedStrings.xml><?xml version="1.0" encoding="utf-8"?>
<sst xmlns="http://schemas.openxmlformats.org/spreadsheetml/2006/main" count="188" uniqueCount="81">
  <si>
    <t>Наименование мероприятия</t>
  </si>
  <si>
    <t xml:space="preserve">местный бюджет      </t>
  </si>
  <si>
    <t>Ожидаемый непосредственный результат реализации мероприятий муниципальной программы</t>
  </si>
  <si>
    <t>Перечень мероприятий реализации</t>
  </si>
  <si>
    <t>"Развитие образования"</t>
  </si>
  <si>
    <t>планируемых к реализации при условии возможного финансирования в ходе исполнения муниципального бюджета</t>
  </si>
  <si>
    <t>к муниципальной программе</t>
  </si>
  <si>
    <t xml:space="preserve">2012 год </t>
  </si>
  <si>
    <t xml:space="preserve">2013 год </t>
  </si>
  <si>
    <t>2023 год</t>
  </si>
  <si>
    <t xml:space="preserve">2022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</si>
  <si>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</si>
  <si>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</si>
  <si>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</si>
  <si>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</si>
  <si>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</si>
  <si>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>2029 год</t>
  </si>
  <si>
    <t>2030 год</t>
  </si>
  <si>
    <t>Объем финансирования (тыс. руб.)</t>
  </si>
  <si>
    <t>Приложение 2</t>
  </si>
  <si>
    <t>муниципальной программы Лузского муниципального округа Кировской области "Развитие образования",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</si>
  <si>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</si>
  <si>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</si>
  <si>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</si>
  <si>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Организация бесплатного горячего питания обучающихся, получающих начальное общее образование в государственных  и муниципальных образовательных организациях</t>
  </si>
  <si>
    <t>Муниципальная программа "Развитие образование", в том числе</t>
  </si>
  <si>
    <t>Отдельное мероприятие "Развитие  системы дошкольного образования"</t>
  </si>
  <si>
    <t xml:space="preserve">Дошкольные образовательные организации </t>
  </si>
  <si>
    <t>Реализация прав на получение общедоступного и бесплатного дошкольного образования детей в муниципальных дошкольных организациях</t>
  </si>
  <si>
    <t>Приведение зданий дошкольных учреждений в соответствии с требованиями надзорных органов и подготовка их к отопительному сезону</t>
  </si>
  <si>
    <t>Отдельное мероприятие "Развитие  системы общего образования"</t>
  </si>
  <si>
    <t>Общебразовательные  организации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</si>
  <si>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 организациях</t>
  </si>
  <si>
    <t>Подготовка общеобразовательных учреждений к новому учебному году и отопительному сезону</t>
  </si>
  <si>
    <t>Отдельное мероприятие "Развитие системы дополнительного образования детей</t>
  </si>
  <si>
    <t>Детско-юношеские спортивные школы</t>
  </si>
  <si>
    <t>Школы искусств и музыкальные школы</t>
  </si>
  <si>
    <t>Дома детского творчества</t>
  </si>
  <si>
    <t>Обеспечение персонифированного финансирования дополнительного образования детей</t>
  </si>
  <si>
    <t>Приведение зданий дополнительного образования  в соответствии с требованиями надзорных органов и подготовка их к отопительному сезону</t>
  </si>
  <si>
    <t>Отдельное мероприятие "Организация отдыха и оздоровление детей и молодежи"</t>
  </si>
  <si>
    <t>Оплата стоимости питания 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прибыванием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</si>
  <si>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</si>
  <si>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Единовременное денежное поощрение лучших педагогических работников и учащихся Лузского района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</si>
  <si>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</si>
  <si>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 родителей, детей, попавших в сожную жизненную ситуацию"</t>
  </si>
  <si>
    <t>Расходы по администрированию</t>
  </si>
  <si>
    <t>Исполнительные органы местного самоуправления Лузского района</t>
  </si>
  <si>
    <t>Организации, осуществляющие обеспечение образовательной деятельности</t>
  </si>
  <si>
    <t>Создание в 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</si>
  <si>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Всего </t>
  </si>
  <si>
    <t>федеральный бюджет</t>
  </si>
  <si>
    <t>областной бюджет</t>
  </si>
  <si>
    <t>Источник финансирования</t>
  </si>
  <si>
    <t>Перечень  мероприятий</t>
  </si>
  <si>
    <t>муниципальной программы Лузского муниципального округа Кировской области</t>
  </si>
  <si>
    <t>Всего</t>
  </si>
  <si>
    <t>Организации, оказывающие методическую помощь педагогам</t>
  </si>
  <si>
    <t xml:space="preserve">Мероприятия по оздоровлению детей и молодежи </t>
  </si>
  <si>
    <t>Отдельное мероприятие "Развитие кадрового потенциала системы образования района"</t>
  </si>
  <si>
    <t>Отдельное мероприятие "Социальная поддержка детей-сирот и детей, оставшихся без попечения родителей</t>
  </si>
  <si>
    <t>Отдельное мероприятие "Развитие кадрового потенциала ситемы образования района"</t>
  </si>
  <si>
    <t>Приложение 3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</si>
  <si>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</si>
  <si>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Муниципальное общеобразовательное казенное учреждение  Фабричная основная общеобразовательная школа пгт Лальск Лузского муниципального округа Кировской области, на базе которого реализуются мероприятия по подготовке образовательного пространства и создается центр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</si>
  <si>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Ремонт спортивного зала муниципального общеобразовательного казенного учреждения средней общеобразовательной школы №2 г.Лузы Кировской области</t>
  </si>
  <si>
    <t>Ремонт спортивного зала муниципального общеобразовательного казенного учреждения средней общеобразовательной школы пгт Лальск Лузского муниципального округа Кировской области</t>
  </si>
  <si>
    <t>Финансовая поддержка детско-юношеского спорта</t>
  </si>
  <si>
    <t>Выполнение работ по замене оконных блоков здания муниципального казенного учреждения дополнительного образования Дом детского творчества, ул. Виталия Козлова, д.6, г. Луза</t>
  </si>
  <si>
    <t xml:space="preserve">к Постановлению администрации </t>
  </si>
  <si>
    <t xml:space="preserve">к Постановлению администрации  </t>
  </si>
  <si>
    <t xml:space="preserve"> Лузский муниципальный округ </t>
  </si>
  <si>
    <t>Повышение уровня подготовки специалистов</t>
  </si>
  <si>
    <t>Приложение № 2</t>
  </si>
  <si>
    <t>Иные межбюджетные трансферты местного бюджета из областного бюджета на организацию питания в муниципальных образовательных организациях, реализующих образовательную программу дошкольного образования на 2022 год</t>
  </si>
  <si>
    <t>Приложение № 3</t>
  </si>
  <si>
    <t>Выполнение предписаний надзорных органов и приведение зданий в соответствие с требованиями,предъявляемых к безопасности в процессе эксплуатации,в Муниципальном казенном дошкольном образовательном учреждении детский сад № 14 г.Лузы Кировской области</t>
  </si>
  <si>
    <t>Выполнение предписаний надзорных органов и приведение зданий в соответствие с требованиями,предъявляемыми к безопасности в процессе эксплуатации, в Муниципальном казенном дошкольном образовательном учреждении детский сад №14 г. Лузы Кировской области</t>
  </si>
  <si>
    <t>Иные межбюджетные трансферты местным бюджетам из областного бюджета на предоставление бесплатного горячего питания детям мобилизованных граждан на 2022 год</t>
  </si>
  <si>
    <t>от     25.11.2022                                №995</t>
  </si>
  <si>
    <t>от      25.11.2022                                 №995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</si>
</sst>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Border="1" applyAlignme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wrapText="1"/>
    </xf>
    <xf numFmtId="0" fontId="4" fillId="0" borderId="0" xfId="0" applyFont="1"/>
    <xf numFmtId="0" fontId="4" fillId="0" borderId="0" xfId="0" applyFont="1" applyFill="1"/>
    <xf numFmtId="0" fontId="4" fillId="0" borderId="1" xfId="0" applyFont="1" applyBorder="1"/>
    <xf numFmtId="0" fontId="4" fillId="0" borderId="3" xfId="0" applyFont="1" applyFill="1" applyBorder="1" applyAlignment="1">
      <alignment horizontal="center" vertical="center" wrapText="1"/>
    </xf>
    <xf numFmtId="164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wrapText="1"/>
    </xf>
    <xf numFmtId="0" fontId="4" fillId="3" borderId="0" xfId="0" applyFont="1" applyFill="1"/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3" borderId="2" xfId="0" applyNumberFormat="1" applyFont="1" applyFill="1" applyBorder="1" applyAlignment="1">
      <alignment vertical="top" wrapText="1"/>
    </xf>
    <xf numFmtId="0" fontId="4" fillId="3" borderId="5" xfId="0" applyNumberFormat="1" applyFont="1" applyFill="1" applyBorder="1" applyAlignment="1">
      <alignment horizontal="center" vertical="top" wrapText="1"/>
    </xf>
    <xf numFmtId="0" fontId="4" fillId="3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right" wrapText="1"/>
    </xf>
    <xf numFmtId="0" fontId="1" fillId="4" borderId="1" xfId="0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wrapText="1"/>
    </xf>
    <xf numFmtId="164" fontId="1" fillId="4" borderId="1" xfId="0" applyNumberFormat="1" applyFont="1" applyFill="1" applyBorder="1" applyAlignment="1">
      <alignment horizontal="right" wrapText="1"/>
    </xf>
    <xf numFmtId="0" fontId="1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4" borderId="2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right" wrapText="1"/>
    </xf>
    <xf numFmtId="164" fontId="1" fillId="3" borderId="1" xfId="0" applyNumberFormat="1" applyFont="1" applyFill="1" applyBorder="1" applyAlignment="1">
      <alignment horizontal="righ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left" vertical="top" wrapText="1"/>
    </xf>
    <xf numFmtId="164" fontId="1" fillId="4" borderId="1" xfId="0" applyNumberFormat="1" applyFont="1" applyFill="1" applyBorder="1" applyAlignment="1">
      <alignment horizontal="right" vertical="top" wrapText="1"/>
    </xf>
    <xf numFmtId="0" fontId="1" fillId="3" borderId="1" xfId="0" applyNumberFormat="1" applyFont="1" applyFill="1" applyBorder="1" applyAlignment="1">
      <alignment vertical="top" wrapText="1"/>
    </xf>
    <xf numFmtId="164" fontId="0" fillId="0" borderId="4" xfId="0" applyNumberFormat="1" applyBorder="1"/>
    <xf numFmtId="164" fontId="0" fillId="0" borderId="1" xfId="0" applyNumberFormat="1" applyBorder="1"/>
    <xf numFmtId="164" fontId="1" fillId="0" borderId="0" xfId="0" applyNumberFormat="1" applyFont="1" applyFill="1" applyBorder="1" applyAlignment="1">
      <alignment horizontal="right" wrapText="1"/>
    </xf>
    <xf numFmtId="164" fontId="1" fillId="3" borderId="0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Fill="1" applyBorder="1" applyAlignment="1">
      <alignment horizontal="right" wrapText="1"/>
    </xf>
    <xf numFmtId="0" fontId="1" fillId="3" borderId="2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vertical="top" wrapText="1"/>
    </xf>
    <xf numFmtId="0" fontId="1" fillId="3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3" borderId="2" xfId="0" applyNumberFormat="1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3" borderId="5" xfId="0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9"/>
  <sheetViews>
    <sheetView tabSelected="1" topLeftCell="G1" zoomScale="85" zoomScaleNormal="85" zoomScaleSheetLayoutView="100" workbookViewId="0">
      <selection activeCell="N13" sqref="N13:N14"/>
    </sheetView>
  </sheetViews>
  <sheetFormatPr defaultRowHeight="13.2"/>
  <cols>
    <col min="1" max="1" width="45.109375" style="1" customWidth="1"/>
    <col min="2" max="2" width="12.88671875" style="1" customWidth="1"/>
    <col min="3" max="3" width="7.109375" style="1" hidden="1" customWidth="1"/>
    <col min="4" max="4" width="7" style="1" hidden="1" customWidth="1"/>
    <col min="5" max="5" width="11.5546875" style="1" customWidth="1"/>
    <col min="6" max="7" width="9.6640625" style="1" customWidth="1"/>
    <col min="8" max="8" width="10.33203125" style="1" customWidth="1"/>
    <col min="9" max="9" width="9.5546875" style="1" customWidth="1"/>
    <col min="10" max="10" width="9.5546875" style="4" customWidth="1"/>
    <col min="11" max="11" width="10.5546875" style="1" customWidth="1"/>
    <col min="12" max="13" width="10.33203125" style="1" customWidth="1"/>
    <col min="14" max="14" width="36" style="1" customWidth="1"/>
    <col min="15" max="15" width="0.88671875" hidden="1" customWidth="1"/>
    <col min="16" max="16" width="19.109375" customWidth="1"/>
    <col min="17" max="17" width="10.6640625" bestFit="1" customWidth="1"/>
    <col min="18" max="18" width="9.109375" bestFit="1" customWidth="1"/>
    <col min="20" max="20" width="13.109375" customWidth="1"/>
  </cols>
  <sheetData>
    <row r="1" spans="1:20">
      <c r="N1" s="1" t="s">
        <v>73</v>
      </c>
    </row>
    <row r="2" spans="1:20" ht="21.6" customHeight="1">
      <c r="N2" s="1" t="s">
        <v>70</v>
      </c>
    </row>
    <row r="3" spans="1:20">
      <c r="N3" s="1" t="s">
        <v>71</v>
      </c>
    </row>
    <row r="4" spans="1:20">
      <c r="N4" s="1" t="s">
        <v>80</v>
      </c>
    </row>
    <row r="5" spans="1:20" ht="17.399999999999999" customHeight="1">
      <c r="N5" s="7" t="s">
        <v>19</v>
      </c>
    </row>
    <row r="6" spans="1:20" ht="12.6" customHeight="1">
      <c r="N6" s="8" t="s">
        <v>6</v>
      </c>
    </row>
    <row r="7" spans="1:20" ht="11.4" customHeight="1"/>
    <row r="8" spans="1:20" hidden="1">
      <c r="N8" s="2"/>
    </row>
    <row r="9" spans="1:20">
      <c r="A9" s="79" t="s">
        <v>54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6"/>
    </row>
    <row r="10" spans="1:20">
      <c r="A10" s="79" t="s">
        <v>55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"/>
    </row>
    <row r="11" spans="1:20">
      <c r="A11" s="80" t="s">
        <v>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"/>
    </row>
    <row r="12" spans="1:20" ht="13.2" customHeight="1">
      <c r="A12" s="21"/>
      <c r="B12" s="21"/>
      <c r="C12" s="21"/>
      <c r="D12" s="21"/>
      <c r="E12" s="21"/>
      <c r="F12" s="21"/>
      <c r="G12" s="21"/>
      <c r="H12" s="21"/>
      <c r="I12" s="21"/>
      <c r="J12" s="5"/>
      <c r="K12" s="21"/>
      <c r="L12" s="21"/>
      <c r="M12" s="21"/>
      <c r="N12" s="21"/>
    </row>
    <row r="13" spans="1:20" ht="16.2" customHeight="1">
      <c r="A13" s="81" t="s">
        <v>0</v>
      </c>
      <c r="B13" s="81" t="s">
        <v>53</v>
      </c>
      <c r="C13" s="83" t="s">
        <v>18</v>
      </c>
      <c r="D13" s="84"/>
      <c r="E13" s="84"/>
      <c r="F13" s="84"/>
      <c r="G13" s="84"/>
      <c r="H13" s="84"/>
      <c r="I13" s="84"/>
      <c r="J13" s="84"/>
      <c r="K13" s="84"/>
      <c r="L13" s="84"/>
      <c r="M13" s="85"/>
      <c r="N13" s="77" t="s">
        <v>2</v>
      </c>
    </row>
    <row r="14" spans="1:20" ht="28.2" customHeight="1">
      <c r="A14" s="82"/>
      <c r="B14" s="82"/>
      <c r="C14" s="18" t="s">
        <v>7</v>
      </c>
      <c r="D14" s="18" t="s">
        <v>8</v>
      </c>
      <c r="E14" s="10" t="s">
        <v>10</v>
      </c>
      <c r="F14" s="10" t="s">
        <v>9</v>
      </c>
      <c r="G14" s="10" t="s">
        <v>11</v>
      </c>
      <c r="H14" s="10" t="s">
        <v>12</v>
      </c>
      <c r="I14" s="10" t="s">
        <v>13</v>
      </c>
      <c r="J14" s="11" t="s">
        <v>14</v>
      </c>
      <c r="K14" s="10" t="s">
        <v>15</v>
      </c>
      <c r="L14" s="10" t="s">
        <v>16</v>
      </c>
      <c r="M14" s="10" t="s">
        <v>17</v>
      </c>
      <c r="N14" s="78"/>
      <c r="P14" s="16"/>
    </row>
    <row r="15" spans="1:20" ht="16.2" customHeight="1">
      <c r="A15" s="74" t="s">
        <v>25</v>
      </c>
      <c r="B15" s="32" t="s">
        <v>50</v>
      </c>
      <c r="C15" s="33" t="e">
        <f>#REF!+#REF!+#REF!</f>
        <v>#REF!</v>
      </c>
      <c r="D15" s="33" t="e">
        <f>#REF!+#REF!+#REF!</f>
        <v>#REF!</v>
      </c>
      <c r="E15" s="33">
        <f>E16+E17+E18</f>
        <v>242827.19999999998</v>
      </c>
      <c r="F15" s="33">
        <f t="shared" ref="F15:M15" si="0">F16+F17+F18</f>
        <v>218284</v>
      </c>
      <c r="G15" s="33">
        <f t="shared" si="0"/>
        <v>224620.4</v>
      </c>
      <c r="H15" s="33">
        <f t="shared" si="0"/>
        <v>214734.90000000002</v>
      </c>
      <c r="I15" s="33">
        <f t="shared" si="0"/>
        <v>214734.90000000002</v>
      </c>
      <c r="J15" s="33">
        <f t="shared" si="0"/>
        <v>214734.90000000002</v>
      </c>
      <c r="K15" s="33">
        <f t="shared" si="0"/>
        <v>214734.90000000002</v>
      </c>
      <c r="L15" s="33">
        <f t="shared" si="0"/>
        <v>214734.90000000002</v>
      </c>
      <c r="M15" s="33">
        <f t="shared" si="0"/>
        <v>214734.90000000002</v>
      </c>
      <c r="N15" s="51"/>
      <c r="P15" s="17"/>
      <c r="Q15" s="17">
        <f>SUM(E15:M15)</f>
        <v>1974140.9999999995</v>
      </c>
      <c r="R15" s="17"/>
      <c r="T15" s="17">
        <f>SUM(E15:M15)</f>
        <v>1974140.9999999995</v>
      </c>
    </row>
    <row r="16" spans="1:20" ht="25.95" customHeight="1">
      <c r="A16" s="75"/>
      <c r="B16" s="32" t="s">
        <v>51</v>
      </c>
      <c r="C16" s="33"/>
      <c r="D16" s="33"/>
      <c r="E16" s="33">
        <f>E27+E33+E36+E39+E60</f>
        <v>8764.1</v>
      </c>
      <c r="F16" s="33">
        <f t="shared" ref="F16:M16" si="1">F27+F33+F36+F39+F52+F60</f>
        <v>8778.6</v>
      </c>
      <c r="G16" s="33">
        <f t="shared" si="1"/>
        <v>14871.8</v>
      </c>
      <c r="H16" s="33">
        <f t="shared" si="1"/>
        <v>8856.6</v>
      </c>
      <c r="I16" s="33">
        <f t="shared" si="1"/>
        <v>8856.6</v>
      </c>
      <c r="J16" s="33">
        <f t="shared" si="1"/>
        <v>8856.6</v>
      </c>
      <c r="K16" s="33">
        <f t="shared" si="1"/>
        <v>8856.6</v>
      </c>
      <c r="L16" s="33">
        <f t="shared" si="1"/>
        <v>8856.6</v>
      </c>
      <c r="M16" s="33">
        <f t="shared" si="1"/>
        <v>8856.6</v>
      </c>
      <c r="N16" s="51"/>
      <c r="P16" s="17"/>
      <c r="Q16" s="17">
        <f>SUM(E16:M16)</f>
        <v>85554.1</v>
      </c>
      <c r="R16" s="17"/>
      <c r="T16" s="17">
        <f t="shared" ref="T16:T18" si="2">SUM(E16:M16)</f>
        <v>85554.1</v>
      </c>
    </row>
    <row r="17" spans="1:20" ht="25.95" customHeight="1">
      <c r="A17" s="75"/>
      <c r="B17" s="32" t="s">
        <v>52</v>
      </c>
      <c r="C17" s="33"/>
      <c r="D17" s="33"/>
      <c r="E17" s="33">
        <f>E21+E28+E31+E34+E37+E40+E54+E57+E58+E63+E64+E65+E66+E68+E49+E52+E23+E47+E25+E42</f>
        <v>105012.59999999998</v>
      </c>
      <c r="F17" s="33">
        <f t="shared" ref="F17:M17" si="3">F21+F28+F31+F34+F37+F40+F54+F57+F58+F63+F64+F65+F66+F68</f>
        <v>90999.799999999988</v>
      </c>
      <c r="G17" s="33">
        <f t="shared" si="3"/>
        <v>91180.599999999991</v>
      </c>
      <c r="H17" s="33">
        <f t="shared" si="3"/>
        <v>84413.7</v>
      </c>
      <c r="I17" s="33">
        <f t="shared" si="3"/>
        <v>84413.7</v>
      </c>
      <c r="J17" s="33">
        <f t="shared" si="3"/>
        <v>84413.7</v>
      </c>
      <c r="K17" s="33">
        <f t="shared" si="3"/>
        <v>84413.7</v>
      </c>
      <c r="L17" s="33">
        <f t="shared" si="3"/>
        <v>84413.7</v>
      </c>
      <c r="M17" s="33">
        <f t="shared" si="3"/>
        <v>84413.7</v>
      </c>
      <c r="N17" s="51"/>
      <c r="P17" s="17"/>
      <c r="Q17" s="17">
        <f t="shared" ref="Q17:Q18" si="4">SUM(E17:M17)</f>
        <v>793675.19999999984</v>
      </c>
      <c r="R17" s="17"/>
      <c r="T17" s="17">
        <f t="shared" si="2"/>
        <v>793675.19999999984</v>
      </c>
    </row>
    <row r="18" spans="1:20" ht="27" customHeight="1">
      <c r="A18" s="76"/>
      <c r="B18" s="32" t="s">
        <v>1</v>
      </c>
      <c r="C18" s="33"/>
      <c r="D18" s="33"/>
      <c r="E18" s="33">
        <f>E20+E22+E29+E30+E32+E35+E38+E41+E44+E45+E46+E50+E51+E55+E59+E61+E67+E69+E70+E48+E24</f>
        <v>129050.5</v>
      </c>
      <c r="F18" s="33">
        <f t="shared" ref="F18:M18" si="5">F20+F22+F29+F30+F32+F35+F38+F41+F44+F45+F46+F50+F51+F55+F61+F67+F69+F70</f>
        <v>118505.59999999999</v>
      </c>
      <c r="G18" s="33">
        <f t="shared" si="5"/>
        <v>118568</v>
      </c>
      <c r="H18" s="33">
        <f t="shared" si="5"/>
        <v>121464.60000000002</v>
      </c>
      <c r="I18" s="33">
        <f t="shared" si="5"/>
        <v>121464.60000000002</v>
      </c>
      <c r="J18" s="33">
        <f t="shared" si="5"/>
        <v>121464.60000000002</v>
      </c>
      <c r="K18" s="33">
        <f t="shared" si="5"/>
        <v>121464.60000000002</v>
      </c>
      <c r="L18" s="33">
        <f t="shared" si="5"/>
        <v>121464.60000000002</v>
      </c>
      <c r="M18" s="33">
        <f t="shared" si="5"/>
        <v>121464.60000000002</v>
      </c>
      <c r="N18" s="50"/>
      <c r="P18" s="17"/>
      <c r="Q18" s="17">
        <f t="shared" si="4"/>
        <v>1094911.7</v>
      </c>
      <c r="R18" s="17"/>
      <c r="T18" s="17">
        <f t="shared" si="2"/>
        <v>1094911.7</v>
      </c>
    </row>
    <row r="19" spans="1:20" ht="28.95" customHeight="1">
      <c r="A19" s="34" t="s">
        <v>26</v>
      </c>
      <c r="B19" s="35" t="s">
        <v>50</v>
      </c>
      <c r="C19" s="36" t="e">
        <f>#REF!+#REF!+#REF!</f>
        <v>#REF!</v>
      </c>
      <c r="D19" s="36" t="e">
        <f>#REF!+#REF!</f>
        <v>#REF!</v>
      </c>
      <c r="E19" s="37">
        <f>E20+E21+E22+E23</f>
        <v>105785.29999999999</v>
      </c>
      <c r="F19" s="37">
        <f t="shared" ref="F19:M19" si="6">F20+F21+F22</f>
        <v>99089.299999999988</v>
      </c>
      <c r="G19" s="37">
        <f t="shared" si="6"/>
        <v>99089.299999999988</v>
      </c>
      <c r="H19" s="37">
        <f t="shared" si="6"/>
        <v>94203</v>
      </c>
      <c r="I19" s="37">
        <f t="shared" si="6"/>
        <v>94203</v>
      </c>
      <c r="J19" s="37">
        <f t="shared" si="6"/>
        <v>94203</v>
      </c>
      <c r="K19" s="37">
        <f t="shared" si="6"/>
        <v>94203</v>
      </c>
      <c r="L19" s="37">
        <f t="shared" si="6"/>
        <v>94203</v>
      </c>
      <c r="M19" s="37">
        <f t="shared" si="6"/>
        <v>94203</v>
      </c>
      <c r="N19" s="25"/>
    </row>
    <row r="20" spans="1:20" ht="28.95" customHeight="1">
      <c r="A20" s="38" t="s">
        <v>27</v>
      </c>
      <c r="B20" s="32" t="s">
        <v>1</v>
      </c>
      <c r="C20" s="39"/>
      <c r="D20" s="39"/>
      <c r="E20" s="40">
        <f>65480.1+125.3+1.1+204+30+84.8+260+508.7+28.7</f>
        <v>66722.7</v>
      </c>
      <c r="F20" s="40">
        <v>65480.1</v>
      </c>
      <c r="G20" s="40">
        <v>65480.1</v>
      </c>
      <c r="H20" s="40">
        <v>62187.6</v>
      </c>
      <c r="I20" s="40">
        <v>62187.6</v>
      </c>
      <c r="J20" s="40">
        <v>62187.6</v>
      </c>
      <c r="K20" s="40">
        <v>62187.6</v>
      </c>
      <c r="L20" s="40">
        <v>62187.6</v>
      </c>
      <c r="M20" s="40">
        <v>62187.6</v>
      </c>
      <c r="N20" s="26"/>
    </row>
    <row r="21" spans="1:20" ht="44.25" customHeight="1">
      <c r="A21" s="38" t="s">
        <v>28</v>
      </c>
      <c r="B21" s="32" t="s">
        <v>52</v>
      </c>
      <c r="C21" s="39" t="e">
        <f>#REF!+#REF!+#REF!</f>
        <v>#REF!</v>
      </c>
      <c r="D21" s="39" t="e">
        <f>#REF!+#REF!+#REF!</f>
        <v>#REF!</v>
      </c>
      <c r="E21" s="40">
        <f>33609.2+470.9+3504.4+39.2</f>
        <v>37623.699999999997</v>
      </c>
      <c r="F21" s="40">
        <v>33609.199999999997</v>
      </c>
      <c r="G21" s="40">
        <v>33609.199999999997</v>
      </c>
      <c r="H21" s="40">
        <v>30596.7</v>
      </c>
      <c r="I21" s="40">
        <v>30596.7</v>
      </c>
      <c r="J21" s="40">
        <v>30596.7</v>
      </c>
      <c r="K21" s="40">
        <v>30596.7</v>
      </c>
      <c r="L21" s="40">
        <v>30596.7</v>
      </c>
      <c r="M21" s="40">
        <v>30596.7</v>
      </c>
      <c r="N21" s="29"/>
    </row>
    <row r="22" spans="1:20" ht="42.6" customHeight="1">
      <c r="A22" s="41" t="s">
        <v>29</v>
      </c>
      <c r="B22" s="32" t="s">
        <v>1</v>
      </c>
      <c r="C22" s="39"/>
      <c r="D22" s="39"/>
      <c r="E22" s="40">
        <f>945-355+68.7+237.8</f>
        <v>896.5</v>
      </c>
      <c r="F22" s="40">
        <v>0</v>
      </c>
      <c r="G22" s="40">
        <v>0</v>
      </c>
      <c r="H22" s="40">
        <v>1418.7</v>
      </c>
      <c r="I22" s="40">
        <v>1418.7</v>
      </c>
      <c r="J22" s="40">
        <v>1418.7</v>
      </c>
      <c r="K22" s="40">
        <v>1418.7</v>
      </c>
      <c r="L22" s="40">
        <v>1418.7</v>
      </c>
      <c r="M22" s="40">
        <v>1418.7</v>
      </c>
      <c r="N22" s="29"/>
    </row>
    <row r="23" spans="1:20" ht="63.75" customHeight="1">
      <c r="A23" s="63" t="s">
        <v>74</v>
      </c>
      <c r="B23" s="32" t="s">
        <v>52</v>
      </c>
      <c r="C23" s="39"/>
      <c r="D23" s="39"/>
      <c r="E23" s="40">
        <v>542.4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29"/>
    </row>
    <row r="24" spans="1:20" ht="43.5" customHeight="1">
      <c r="A24" s="67" t="s">
        <v>77</v>
      </c>
      <c r="B24" s="32" t="s">
        <v>1</v>
      </c>
      <c r="C24" s="39"/>
      <c r="D24" s="39"/>
      <c r="E24" s="40">
        <v>9.6999999999999993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29"/>
    </row>
    <row r="25" spans="1:20" ht="33.75" customHeight="1">
      <c r="A25" s="68"/>
      <c r="B25" s="32" t="s">
        <v>52</v>
      </c>
      <c r="C25" s="39"/>
      <c r="D25" s="39"/>
      <c r="E25" s="40">
        <v>960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29"/>
    </row>
    <row r="26" spans="1:20" ht="24" customHeight="1">
      <c r="A26" s="34" t="s">
        <v>30</v>
      </c>
      <c r="B26" s="35"/>
      <c r="C26" s="36"/>
      <c r="D26" s="36"/>
      <c r="E26" s="37">
        <f>E27+E30+E31+E32</f>
        <v>78469.3</v>
      </c>
      <c r="F26" s="37">
        <f t="shared" ref="F26:M26" si="7">F27+F30+F31+F32</f>
        <v>70160</v>
      </c>
      <c r="G26" s="37">
        <f t="shared" si="7"/>
        <v>70238</v>
      </c>
      <c r="H26" s="37">
        <f t="shared" si="7"/>
        <v>70230.100000000006</v>
      </c>
      <c r="I26" s="37">
        <f t="shared" si="7"/>
        <v>70230.100000000006</v>
      </c>
      <c r="J26" s="37">
        <f t="shared" si="7"/>
        <v>70230.100000000006</v>
      </c>
      <c r="K26" s="37">
        <f t="shared" si="7"/>
        <v>70230.100000000006</v>
      </c>
      <c r="L26" s="37">
        <f t="shared" si="7"/>
        <v>70230.100000000006</v>
      </c>
      <c r="M26" s="37">
        <f t="shared" si="7"/>
        <v>70230.100000000006</v>
      </c>
      <c r="N26" s="29"/>
    </row>
    <row r="27" spans="1:20" ht="28.95" customHeight="1">
      <c r="A27" s="71" t="s">
        <v>24</v>
      </c>
      <c r="B27" s="32" t="s">
        <v>51</v>
      </c>
      <c r="C27" s="39"/>
      <c r="D27" s="39"/>
      <c r="E27" s="40">
        <v>3628</v>
      </c>
      <c r="F27" s="40">
        <v>3478.1</v>
      </c>
      <c r="G27" s="40">
        <v>3556.1</v>
      </c>
      <c r="H27" s="40">
        <v>3556.1</v>
      </c>
      <c r="I27" s="40">
        <v>3556.1</v>
      </c>
      <c r="J27" s="40">
        <v>3556.1</v>
      </c>
      <c r="K27" s="40">
        <v>3556.1</v>
      </c>
      <c r="L27" s="40">
        <v>3556.1</v>
      </c>
      <c r="M27" s="40">
        <v>3556.1</v>
      </c>
      <c r="N27" s="29"/>
    </row>
    <row r="28" spans="1:20" ht="27" customHeight="1">
      <c r="A28" s="72"/>
      <c r="B28" s="32" t="s">
        <v>52</v>
      </c>
      <c r="C28" s="39"/>
      <c r="D28" s="39"/>
      <c r="E28" s="40">
        <v>231.6</v>
      </c>
      <c r="F28" s="40">
        <v>222</v>
      </c>
      <c r="G28" s="40">
        <v>227</v>
      </c>
      <c r="H28" s="40">
        <v>227</v>
      </c>
      <c r="I28" s="40">
        <v>227</v>
      </c>
      <c r="J28" s="40">
        <v>227</v>
      </c>
      <c r="K28" s="40">
        <v>227</v>
      </c>
      <c r="L28" s="40">
        <v>227</v>
      </c>
      <c r="M28" s="40">
        <v>227</v>
      </c>
      <c r="N28" s="29"/>
    </row>
    <row r="29" spans="1:20" ht="27.6" customHeight="1">
      <c r="A29" s="73"/>
      <c r="B29" s="32" t="s">
        <v>1</v>
      </c>
      <c r="C29" s="39"/>
      <c r="D29" s="39"/>
      <c r="E29" s="40">
        <v>39</v>
      </c>
      <c r="F29" s="40">
        <v>37.4</v>
      </c>
      <c r="G29" s="40">
        <v>38.299999999999997</v>
      </c>
      <c r="H29" s="40">
        <v>38.299999999999997</v>
      </c>
      <c r="I29" s="40">
        <v>38.299999999999997</v>
      </c>
      <c r="J29" s="40">
        <v>38.299999999999997</v>
      </c>
      <c r="K29" s="40">
        <v>38.299999999999997</v>
      </c>
      <c r="L29" s="40">
        <v>38.299999999999997</v>
      </c>
      <c r="M29" s="40">
        <v>38.299999999999997</v>
      </c>
      <c r="N29" s="29"/>
    </row>
    <row r="30" spans="1:20" ht="26.25" customHeight="1">
      <c r="A30" s="41" t="s">
        <v>31</v>
      </c>
      <c r="B30" s="32" t="s">
        <v>1</v>
      </c>
      <c r="C30" s="39"/>
      <c r="D30" s="39"/>
      <c r="E30" s="40">
        <f>20459.9+23.2+1640+19+275.5+1+110.6+494.6+247+21-750-141.7-173.8</f>
        <v>22226.3</v>
      </c>
      <c r="F30" s="40">
        <v>20459.900000000001</v>
      </c>
      <c r="G30" s="40">
        <v>20459.900000000001</v>
      </c>
      <c r="H30" s="40">
        <v>25659</v>
      </c>
      <c r="I30" s="40">
        <v>25659</v>
      </c>
      <c r="J30" s="40">
        <v>25659</v>
      </c>
      <c r="K30" s="40">
        <v>25659</v>
      </c>
      <c r="L30" s="40">
        <v>25659</v>
      </c>
      <c r="M30" s="40">
        <v>25659</v>
      </c>
      <c r="N30" s="29"/>
    </row>
    <row r="31" spans="1:20" ht="71.400000000000006" customHeight="1">
      <c r="A31" s="38" t="s">
        <v>32</v>
      </c>
      <c r="B31" s="32" t="s">
        <v>52</v>
      </c>
      <c r="C31" s="39"/>
      <c r="D31" s="39"/>
      <c r="E31" s="42">
        <f>49104+1130+1421</f>
        <v>51655</v>
      </c>
      <c r="F31" s="42">
        <v>46222</v>
      </c>
      <c r="G31" s="42">
        <v>46222</v>
      </c>
      <c r="H31" s="42">
        <v>39953</v>
      </c>
      <c r="I31" s="42">
        <v>39953</v>
      </c>
      <c r="J31" s="42">
        <v>39953</v>
      </c>
      <c r="K31" s="42">
        <v>39953</v>
      </c>
      <c r="L31" s="42">
        <v>39953</v>
      </c>
      <c r="M31" s="42">
        <v>39953</v>
      </c>
      <c r="N31" s="29"/>
    </row>
    <row r="32" spans="1:20" ht="39.6" customHeight="1">
      <c r="A32" s="41" t="s">
        <v>33</v>
      </c>
      <c r="B32" s="32" t="s">
        <v>1</v>
      </c>
      <c r="C32" s="39"/>
      <c r="D32" s="39"/>
      <c r="E32" s="40">
        <f>1000-10-30</f>
        <v>960</v>
      </c>
      <c r="F32" s="40">
        <v>0</v>
      </c>
      <c r="G32" s="40">
        <v>0</v>
      </c>
      <c r="H32" s="40">
        <v>1062</v>
      </c>
      <c r="I32" s="40">
        <v>1062</v>
      </c>
      <c r="J32" s="40">
        <v>1062</v>
      </c>
      <c r="K32" s="40">
        <v>1062</v>
      </c>
      <c r="L32" s="40">
        <v>1062</v>
      </c>
      <c r="M32" s="40">
        <v>1062</v>
      </c>
      <c r="N32" s="29"/>
    </row>
    <row r="33" spans="1:14" ht="31.95" customHeight="1">
      <c r="A33" s="71" t="s">
        <v>65</v>
      </c>
      <c r="B33" s="56" t="s">
        <v>51</v>
      </c>
      <c r="C33" s="39">
        <v>3013.8</v>
      </c>
      <c r="D33" s="39">
        <v>4102.3999999999996</v>
      </c>
      <c r="E33" s="39">
        <v>0</v>
      </c>
      <c r="F33" s="39">
        <v>0</v>
      </c>
      <c r="G33" s="39">
        <v>2691.9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25"/>
    </row>
    <row r="34" spans="1:14" ht="28.95" customHeight="1">
      <c r="A34" s="72"/>
      <c r="B34" s="32" t="s">
        <v>52</v>
      </c>
      <c r="C34" s="39"/>
      <c r="D34" s="39"/>
      <c r="E34" s="39">
        <v>0</v>
      </c>
      <c r="F34" s="39">
        <v>0</v>
      </c>
      <c r="G34" s="39">
        <v>27.2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58"/>
    </row>
    <row r="35" spans="1:14" ht="27.6" customHeight="1">
      <c r="A35" s="73"/>
      <c r="B35" s="32" t="s">
        <v>1</v>
      </c>
      <c r="C35" s="39"/>
      <c r="D35" s="39"/>
      <c r="E35" s="39">
        <v>0</v>
      </c>
      <c r="F35" s="39">
        <v>0</v>
      </c>
      <c r="G35" s="39">
        <v>27.5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58"/>
    </row>
    <row r="36" spans="1:14" ht="29.4" customHeight="1">
      <c r="A36" s="71" t="s">
        <v>66</v>
      </c>
      <c r="B36" s="56" t="s">
        <v>51</v>
      </c>
      <c r="C36" s="39"/>
      <c r="D36" s="39"/>
      <c r="E36" s="44">
        <v>0</v>
      </c>
      <c r="F36" s="44">
        <v>0</v>
      </c>
      <c r="G36" s="39">
        <v>3323.3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27"/>
    </row>
    <row r="37" spans="1:14" ht="31.95" customHeight="1">
      <c r="A37" s="69"/>
      <c r="B37" s="32" t="s">
        <v>52</v>
      </c>
      <c r="C37" s="39"/>
      <c r="D37" s="39"/>
      <c r="E37" s="44">
        <v>0</v>
      </c>
      <c r="F37" s="44">
        <v>0</v>
      </c>
      <c r="G37" s="44">
        <v>33.6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27"/>
    </row>
    <row r="38" spans="1:14" ht="28.2" customHeight="1">
      <c r="A38" s="70"/>
      <c r="B38" s="32" t="s">
        <v>1</v>
      </c>
      <c r="C38" s="39"/>
      <c r="D38" s="39"/>
      <c r="E38" s="44">
        <v>0</v>
      </c>
      <c r="F38" s="44">
        <v>0</v>
      </c>
      <c r="G38" s="44">
        <v>34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27"/>
    </row>
    <row r="39" spans="1:14" ht="40.950000000000003" customHeight="1">
      <c r="A39" s="67" t="s">
        <v>64</v>
      </c>
      <c r="B39" s="32" t="s">
        <v>51</v>
      </c>
      <c r="C39" s="36">
        <v>0</v>
      </c>
      <c r="D39" s="36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25"/>
    </row>
    <row r="40" spans="1:14" ht="37.950000000000003" customHeight="1">
      <c r="A40" s="69"/>
      <c r="B40" s="32" t="s">
        <v>52</v>
      </c>
      <c r="C40" s="36"/>
      <c r="D40" s="36"/>
      <c r="E40" s="39">
        <v>300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26"/>
    </row>
    <row r="41" spans="1:14" ht="46.5" customHeight="1">
      <c r="A41" s="70"/>
      <c r="B41" s="32" t="s">
        <v>1</v>
      </c>
      <c r="C41" s="36"/>
      <c r="D41" s="36"/>
      <c r="E41" s="39">
        <f>3.1+115.1+60</f>
        <v>178.2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26"/>
    </row>
    <row r="42" spans="1:14" ht="58.5" customHeight="1">
      <c r="A42" s="66" t="s">
        <v>78</v>
      </c>
      <c r="B42" s="32" t="s">
        <v>52</v>
      </c>
      <c r="C42" s="36"/>
      <c r="D42" s="36"/>
      <c r="E42" s="39">
        <v>35.9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26"/>
    </row>
    <row r="43" spans="1:14" ht="27.6" customHeight="1">
      <c r="A43" s="43" t="s">
        <v>34</v>
      </c>
      <c r="B43" s="35"/>
      <c r="C43" s="36"/>
      <c r="D43" s="36"/>
      <c r="E43" s="37">
        <f>E44+E45+E46+E50+E51+E52+E48+E49+E47</f>
        <v>28304.1</v>
      </c>
      <c r="F43" s="37">
        <f t="shared" ref="F43:M43" si="8">F44+F45+F46+F50+F52</f>
        <v>21126.2</v>
      </c>
      <c r="G43" s="37">
        <f t="shared" si="8"/>
        <v>21126.2</v>
      </c>
      <c r="H43" s="37">
        <f t="shared" si="8"/>
        <v>20120.099999999999</v>
      </c>
      <c r="I43" s="37">
        <f t="shared" si="8"/>
        <v>20120.099999999999</v>
      </c>
      <c r="J43" s="37">
        <f t="shared" si="8"/>
        <v>20120.099999999999</v>
      </c>
      <c r="K43" s="37">
        <f t="shared" si="8"/>
        <v>20120.099999999999</v>
      </c>
      <c r="L43" s="37">
        <f t="shared" si="8"/>
        <v>20120.099999999999</v>
      </c>
      <c r="M43" s="37">
        <f t="shared" si="8"/>
        <v>20120.099999999999</v>
      </c>
      <c r="N43" s="29"/>
    </row>
    <row r="44" spans="1:14" ht="26.4" customHeight="1">
      <c r="A44" s="41" t="s">
        <v>35</v>
      </c>
      <c r="B44" s="32" t="s">
        <v>1</v>
      </c>
      <c r="C44" s="39"/>
      <c r="D44" s="39"/>
      <c r="E44" s="44">
        <f>4876.7+200+48.5</f>
        <v>5125.2</v>
      </c>
      <c r="F44" s="44">
        <v>4876.7</v>
      </c>
      <c r="G44" s="44">
        <v>4876.7</v>
      </c>
      <c r="H44" s="44">
        <v>4496.5</v>
      </c>
      <c r="I44" s="44">
        <v>4496.5</v>
      </c>
      <c r="J44" s="44">
        <v>4496.5</v>
      </c>
      <c r="K44" s="44">
        <v>4496.5</v>
      </c>
      <c r="L44" s="44">
        <v>4496.5</v>
      </c>
      <c r="M44" s="44">
        <v>4496.5</v>
      </c>
      <c r="N44" s="29"/>
    </row>
    <row r="45" spans="1:14" ht="30" customHeight="1">
      <c r="A45" s="41" t="s">
        <v>36</v>
      </c>
      <c r="B45" s="32" t="s">
        <v>1</v>
      </c>
      <c r="C45" s="39"/>
      <c r="D45" s="39"/>
      <c r="E45" s="44">
        <f>9577+120+219.5</f>
        <v>9916.5</v>
      </c>
      <c r="F45" s="44">
        <v>9577</v>
      </c>
      <c r="G45" s="44">
        <v>9577</v>
      </c>
      <c r="H45" s="44">
        <v>9004.7999999999993</v>
      </c>
      <c r="I45" s="44">
        <v>9004.7999999999993</v>
      </c>
      <c r="J45" s="44">
        <v>9004.7999999999993</v>
      </c>
      <c r="K45" s="44">
        <v>9004.7999999999993</v>
      </c>
      <c r="L45" s="44">
        <v>9004.7999999999993</v>
      </c>
      <c r="M45" s="44">
        <v>9004.7999999999993</v>
      </c>
      <c r="N45" s="29"/>
    </row>
    <row r="46" spans="1:14" ht="24" customHeight="1">
      <c r="A46" s="67" t="s">
        <v>37</v>
      </c>
      <c r="B46" s="32" t="s">
        <v>1</v>
      </c>
      <c r="C46" s="39"/>
      <c r="D46" s="39"/>
      <c r="E46" s="45">
        <f>6672.5+40+70+60+216</f>
        <v>7058.5</v>
      </c>
      <c r="F46" s="45">
        <v>6672.5</v>
      </c>
      <c r="G46" s="45">
        <v>6672.5</v>
      </c>
      <c r="H46" s="45">
        <v>6496.5</v>
      </c>
      <c r="I46" s="45">
        <v>6496.5</v>
      </c>
      <c r="J46" s="45">
        <v>6496.5</v>
      </c>
      <c r="K46" s="45">
        <v>6496.5</v>
      </c>
      <c r="L46" s="45">
        <v>6496.5</v>
      </c>
      <c r="M46" s="45">
        <v>6496.5</v>
      </c>
      <c r="N46" s="29"/>
    </row>
    <row r="47" spans="1:14" ht="24" customHeight="1">
      <c r="A47" s="68"/>
      <c r="B47" s="32" t="s">
        <v>52</v>
      </c>
      <c r="C47" s="39"/>
      <c r="D47" s="39"/>
      <c r="E47" s="45">
        <f>128.4+1040.1</f>
        <v>1168.5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  <c r="L47" s="45">
        <v>0</v>
      </c>
      <c r="M47" s="45">
        <v>0</v>
      </c>
      <c r="N47" s="29"/>
    </row>
    <row r="48" spans="1:14" ht="24" customHeight="1">
      <c r="A48" s="67" t="s">
        <v>68</v>
      </c>
      <c r="B48" s="32" t="s">
        <v>1</v>
      </c>
      <c r="C48" s="39"/>
      <c r="D48" s="39"/>
      <c r="E48" s="45">
        <v>2300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  <c r="L48" s="45">
        <v>0</v>
      </c>
      <c r="M48" s="45">
        <v>0</v>
      </c>
      <c r="N48" s="29"/>
    </row>
    <row r="49" spans="1:14" ht="30" customHeight="1">
      <c r="A49" s="68"/>
      <c r="B49" s="32" t="s">
        <v>52</v>
      </c>
      <c r="C49" s="39"/>
      <c r="D49" s="39"/>
      <c r="E49" s="45">
        <f>1474-618.7</f>
        <v>855.3</v>
      </c>
      <c r="F49" s="45">
        <v>0</v>
      </c>
      <c r="G49" s="45">
        <v>0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29"/>
    </row>
    <row r="50" spans="1:14" ht="32.4" customHeight="1">
      <c r="A50" s="46" t="s">
        <v>38</v>
      </c>
      <c r="B50" s="32" t="s">
        <v>1</v>
      </c>
      <c r="C50" s="39"/>
      <c r="D50" s="39"/>
      <c r="E50" s="45">
        <f>181.6</f>
        <v>181.6</v>
      </c>
      <c r="F50" s="45">
        <v>0</v>
      </c>
      <c r="G50" s="45">
        <v>0</v>
      </c>
      <c r="H50" s="45">
        <v>122.3</v>
      </c>
      <c r="I50" s="45">
        <v>122.3</v>
      </c>
      <c r="J50" s="45">
        <v>122.3</v>
      </c>
      <c r="K50" s="45">
        <v>122.3</v>
      </c>
      <c r="L50" s="45">
        <v>122.3</v>
      </c>
      <c r="M50" s="45">
        <v>122.3</v>
      </c>
      <c r="N50" s="29"/>
    </row>
    <row r="51" spans="1:14" ht="38.25" customHeight="1">
      <c r="A51" s="41" t="s">
        <v>39</v>
      </c>
      <c r="B51" s="32" t="s">
        <v>1</v>
      </c>
      <c r="C51" s="39"/>
      <c r="D51" s="39"/>
      <c r="E51" s="45">
        <f>555-461+90+371+403.7+99.8+110+30</f>
        <v>1198.5</v>
      </c>
      <c r="F51" s="45">
        <v>0</v>
      </c>
      <c r="G51" s="45">
        <v>0</v>
      </c>
      <c r="H51" s="45">
        <v>197</v>
      </c>
      <c r="I51" s="45">
        <v>197</v>
      </c>
      <c r="J51" s="45">
        <v>197</v>
      </c>
      <c r="K51" s="45">
        <v>197</v>
      </c>
      <c r="L51" s="45">
        <v>197</v>
      </c>
      <c r="M51" s="45">
        <v>197</v>
      </c>
      <c r="N51" s="29"/>
    </row>
    <row r="52" spans="1:14" ht="28.95" customHeight="1">
      <c r="A52" s="60" t="s">
        <v>67</v>
      </c>
      <c r="B52" s="32" t="s">
        <v>52</v>
      </c>
      <c r="C52" s="39"/>
      <c r="D52" s="39"/>
      <c r="E52" s="45">
        <v>500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29"/>
    </row>
    <row r="53" spans="1:14" ht="27.6" customHeight="1">
      <c r="A53" s="47" t="s">
        <v>40</v>
      </c>
      <c r="B53" s="35"/>
      <c r="C53" s="36"/>
      <c r="D53" s="36"/>
      <c r="E53" s="48">
        <f>E54+E55</f>
        <v>1008</v>
      </c>
      <c r="F53" s="48">
        <f t="shared" ref="F53:M53" si="9">F54+F55</f>
        <v>651.1</v>
      </c>
      <c r="G53" s="48">
        <f t="shared" si="9"/>
        <v>651.1</v>
      </c>
      <c r="H53" s="48">
        <f t="shared" si="9"/>
        <v>838.9</v>
      </c>
      <c r="I53" s="48">
        <f t="shared" si="9"/>
        <v>838.9</v>
      </c>
      <c r="J53" s="48">
        <f t="shared" si="9"/>
        <v>838.9</v>
      </c>
      <c r="K53" s="48">
        <f t="shared" si="9"/>
        <v>838.9</v>
      </c>
      <c r="L53" s="48">
        <f t="shared" si="9"/>
        <v>838.9</v>
      </c>
      <c r="M53" s="48">
        <f t="shared" si="9"/>
        <v>838.9</v>
      </c>
      <c r="N53" s="29"/>
    </row>
    <row r="54" spans="1:14" ht="69" customHeight="1">
      <c r="A54" s="46" t="s">
        <v>41</v>
      </c>
      <c r="B54" s="32" t="s">
        <v>52</v>
      </c>
      <c r="C54" s="39"/>
      <c r="D54" s="39"/>
      <c r="E54" s="45">
        <f>531.9+22.5-22.5+78</f>
        <v>609.9</v>
      </c>
      <c r="F54" s="45">
        <v>531.9</v>
      </c>
      <c r="G54" s="45">
        <v>531.9</v>
      </c>
      <c r="H54" s="45">
        <v>531.9</v>
      </c>
      <c r="I54" s="45">
        <v>531.9</v>
      </c>
      <c r="J54" s="45">
        <v>531.9</v>
      </c>
      <c r="K54" s="45">
        <v>531.9</v>
      </c>
      <c r="L54" s="45">
        <v>531.9</v>
      </c>
      <c r="M54" s="45">
        <v>531.9</v>
      </c>
      <c r="N54" s="29"/>
    </row>
    <row r="55" spans="1:14" ht="31.2" customHeight="1">
      <c r="A55" s="46" t="s">
        <v>58</v>
      </c>
      <c r="B55" s="32" t="s">
        <v>1</v>
      </c>
      <c r="C55" s="39"/>
      <c r="D55" s="39"/>
      <c r="E55" s="45">
        <f>119.2+0.3+64.2+214.4</f>
        <v>398.1</v>
      </c>
      <c r="F55" s="45">
        <v>119.2</v>
      </c>
      <c r="G55" s="45">
        <v>119.2</v>
      </c>
      <c r="H55" s="45">
        <v>307</v>
      </c>
      <c r="I55" s="45">
        <v>307</v>
      </c>
      <c r="J55" s="45">
        <v>307</v>
      </c>
      <c r="K55" s="45">
        <v>307</v>
      </c>
      <c r="L55" s="45">
        <v>307</v>
      </c>
      <c r="M55" s="45">
        <v>307</v>
      </c>
      <c r="N55" s="29"/>
    </row>
    <row r="56" spans="1:14" ht="29.4" customHeight="1">
      <c r="A56" s="47" t="s">
        <v>59</v>
      </c>
      <c r="B56" s="35"/>
      <c r="C56" s="36"/>
      <c r="D56" s="36"/>
      <c r="E56" s="48">
        <f>E57+E58+E59+E60+E61</f>
        <v>7875</v>
      </c>
      <c r="F56" s="48">
        <f t="shared" ref="F56:M56" si="10">F57+F58+F59+F60+F61</f>
        <v>8250.4</v>
      </c>
      <c r="G56" s="48">
        <f t="shared" si="10"/>
        <v>8365.4</v>
      </c>
      <c r="H56" s="48">
        <f t="shared" si="10"/>
        <v>7932.3</v>
      </c>
      <c r="I56" s="48">
        <f t="shared" si="10"/>
        <v>7932.3</v>
      </c>
      <c r="J56" s="48">
        <f t="shared" si="10"/>
        <v>7932.3</v>
      </c>
      <c r="K56" s="48">
        <f t="shared" si="10"/>
        <v>7932.3</v>
      </c>
      <c r="L56" s="48">
        <f t="shared" si="10"/>
        <v>7932.3</v>
      </c>
      <c r="M56" s="48">
        <f t="shared" si="10"/>
        <v>7932.3</v>
      </c>
      <c r="N56" s="29"/>
    </row>
    <row r="57" spans="1:14" ht="101.4" customHeight="1">
      <c r="A57" s="46" t="s">
        <v>42</v>
      </c>
      <c r="B57" s="32" t="s">
        <v>52</v>
      </c>
      <c r="C57" s="39"/>
      <c r="D57" s="39"/>
      <c r="E57" s="45">
        <v>43.9</v>
      </c>
      <c r="F57" s="45">
        <v>43.9</v>
      </c>
      <c r="G57" s="45">
        <v>43.9</v>
      </c>
      <c r="H57" s="45">
        <v>45.8</v>
      </c>
      <c r="I57" s="45">
        <v>45.8</v>
      </c>
      <c r="J57" s="45">
        <v>45.8</v>
      </c>
      <c r="K57" s="45">
        <v>45.8</v>
      </c>
      <c r="L57" s="45">
        <v>45.8</v>
      </c>
      <c r="M57" s="45">
        <v>45.8</v>
      </c>
      <c r="N57" s="29"/>
    </row>
    <row r="58" spans="1:14" ht="122.4" customHeight="1">
      <c r="A58" s="49" t="s">
        <v>23</v>
      </c>
      <c r="B58" s="32" t="s">
        <v>52</v>
      </c>
      <c r="C58" s="39"/>
      <c r="D58" s="39"/>
      <c r="E58" s="45">
        <f>2762-120</f>
        <v>2642</v>
      </c>
      <c r="F58" s="45">
        <v>2881</v>
      </c>
      <c r="G58" s="45">
        <v>2996</v>
      </c>
      <c r="H58" s="45">
        <v>2551</v>
      </c>
      <c r="I58" s="45">
        <v>2551</v>
      </c>
      <c r="J58" s="45">
        <v>2551</v>
      </c>
      <c r="K58" s="45">
        <v>2551</v>
      </c>
      <c r="L58" s="45">
        <v>2551</v>
      </c>
      <c r="M58" s="45">
        <v>2551</v>
      </c>
      <c r="N58" s="29"/>
    </row>
    <row r="59" spans="1:14" ht="28.5" customHeight="1">
      <c r="A59" s="62" t="s">
        <v>72</v>
      </c>
      <c r="B59" s="32" t="s">
        <v>1</v>
      </c>
      <c r="C59" s="39"/>
      <c r="D59" s="39"/>
      <c r="E59" s="45">
        <v>28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29"/>
    </row>
    <row r="60" spans="1:14" ht="43.2" customHeight="1">
      <c r="A60" s="46" t="s">
        <v>63</v>
      </c>
      <c r="B60" s="32" t="s">
        <v>51</v>
      </c>
      <c r="C60" s="39"/>
      <c r="D60" s="39"/>
      <c r="E60" s="39">
        <f>5300.5-264.5+100.1</f>
        <v>5136.1000000000004</v>
      </c>
      <c r="F60" s="39">
        <v>5300.5</v>
      </c>
      <c r="G60" s="39">
        <v>5300.5</v>
      </c>
      <c r="H60" s="39">
        <v>5300.5</v>
      </c>
      <c r="I60" s="39">
        <v>5300.5</v>
      </c>
      <c r="J60" s="39">
        <v>5300.5</v>
      </c>
      <c r="K60" s="39">
        <v>5300.5</v>
      </c>
      <c r="L60" s="39">
        <v>5300.5</v>
      </c>
      <c r="M60" s="39">
        <v>5300.5</v>
      </c>
      <c r="N60" s="31"/>
    </row>
    <row r="61" spans="1:14" ht="46.95" customHeight="1">
      <c r="A61" s="46" t="s">
        <v>43</v>
      </c>
      <c r="B61" s="32" t="s">
        <v>1</v>
      </c>
      <c r="C61" s="39"/>
      <c r="D61" s="39"/>
      <c r="E61" s="39">
        <v>25</v>
      </c>
      <c r="F61" s="39">
        <v>25</v>
      </c>
      <c r="G61" s="39">
        <v>25</v>
      </c>
      <c r="H61" s="39">
        <v>35</v>
      </c>
      <c r="I61" s="39">
        <v>35</v>
      </c>
      <c r="J61" s="39">
        <v>35</v>
      </c>
      <c r="K61" s="39">
        <v>35</v>
      </c>
      <c r="L61" s="39">
        <v>35</v>
      </c>
      <c r="M61" s="39">
        <v>35</v>
      </c>
      <c r="N61" s="30"/>
    </row>
    <row r="62" spans="1:14" ht="39" customHeight="1">
      <c r="A62" s="47" t="s">
        <v>60</v>
      </c>
      <c r="B62" s="35"/>
      <c r="C62" s="36"/>
      <c r="D62" s="36"/>
      <c r="E62" s="36">
        <f>E63+E64+E65+E66</f>
        <v>6766.4000000000005</v>
      </c>
      <c r="F62" s="36">
        <f t="shared" ref="F62:M62" si="11">F63+F64+F65+F66</f>
        <v>6440.8</v>
      </c>
      <c r="G62" s="36">
        <f t="shared" si="11"/>
        <v>6440.8</v>
      </c>
      <c r="H62" s="36">
        <f t="shared" si="11"/>
        <v>9444.3000000000011</v>
      </c>
      <c r="I62" s="36">
        <f t="shared" si="11"/>
        <v>9444.3000000000011</v>
      </c>
      <c r="J62" s="36">
        <f t="shared" si="11"/>
        <v>9444.3000000000011</v>
      </c>
      <c r="K62" s="36">
        <f t="shared" si="11"/>
        <v>9444.3000000000011</v>
      </c>
      <c r="L62" s="36">
        <f t="shared" si="11"/>
        <v>9444.3000000000011</v>
      </c>
      <c r="M62" s="36">
        <f t="shared" si="11"/>
        <v>9444.3000000000011</v>
      </c>
      <c r="N62" s="30"/>
    </row>
    <row r="63" spans="1:14" ht="81" customHeight="1">
      <c r="A63" s="38" t="s">
        <v>22</v>
      </c>
      <c r="B63" s="32" t="s">
        <v>52</v>
      </c>
      <c r="C63" s="39"/>
      <c r="D63" s="39"/>
      <c r="E63" s="39">
        <f>5426+475.6</f>
        <v>5901.6</v>
      </c>
      <c r="F63" s="39">
        <v>5426</v>
      </c>
      <c r="G63" s="39">
        <v>5426</v>
      </c>
      <c r="H63" s="39">
        <v>4969</v>
      </c>
      <c r="I63" s="39">
        <v>4969</v>
      </c>
      <c r="J63" s="39">
        <v>4969</v>
      </c>
      <c r="K63" s="39">
        <v>4969</v>
      </c>
      <c r="L63" s="39">
        <v>4969</v>
      </c>
      <c r="M63" s="39">
        <v>4969</v>
      </c>
      <c r="N63" s="30"/>
    </row>
    <row r="64" spans="1:14" ht="74.400000000000006" customHeight="1">
      <c r="A64" s="38" t="s">
        <v>44</v>
      </c>
      <c r="B64" s="32" t="s">
        <v>52</v>
      </c>
      <c r="C64" s="39"/>
      <c r="D64" s="39"/>
      <c r="E64" s="39">
        <f>1014.8-150</f>
        <v>864.8</v>
      </c>
      <c r="F64" s="39">
        <v>1014.8</v>
      </c>
      <c r="G64" s="39">
        <v>1014.8</v>
      </c>
      <c r="H64" s="39">
        <v>930.2</v>
      </c>
      <c r="I64" s="39">
        <v>930.2</v>
      </c>
      <c r="J64" s="39">
        <v>930.2</v>
      </c>
      <c r="K64" s="39">
        <v>930.2</v>
      </c>
      <c r="L64" s="39">
        <v>930.2</v>
      </c>
      <c r="M64" s="39">
        <v>930.2</v>
      </c>
      <c r="N64" s="30"/>
    </row>
    <row r="65" spans="1:14" ht="97.95" customHeight="1">
      <c r="A65" s="41" t="s">
        <v>45</v>
      </c>
      <c r="B65" s="32" t="s">
        <v>52</v>
      </c>
      <c r="C65" s="39"/>
      <c r="D65" s="39"/>
      <c r="E65" s="44">
        <v>0</v>
      </c>
      <c r="F65" s="44">
        <v>0</v>
      </c>
      <c r="G65" s="44">
        <v>0</v>
      </c>
      <c r="H65" s="39">
        <v>3527.5</v>
      </c>
      <c r="I65" s="39">
        <v>3527.5</v>
      </c>
      <c r="J65" s="39">
        <v>3527.5</v>
      </c>
      <c r="K65" s="39">
        <v>3527.5</v>
      </c>
      <c r="L65" s="39">
        <v>3527.5</v>
      </c>
      <c r="M65" s="39">
        <v>3527.5</v>
      </c>
      <c r="N65" s="30"/>
    </row>
    <row r="66" spans="1:14" ht="28.95" customHeight="1">
      <c r="A66" s="41" t="s">
        <v>46</v>
      </c>
      <c r="B66" s="32" t="s">
        <v>52</v>
      </c>
      <c r="C66" s="39"/>
      <c r="D66" s="39"/>
      <c r="E66" s="44">
        <v>0</v>
      </c>
      <c r="F66" s="44">
        <v>0</v>
      </c>
      <c r="G66" s="44">
        <v>0</v>
      </c>
      <c r="H66" s="39">
        <v>17.600000000000001</v>
      </c>
      <c r="I66" s="39">
        <v>17.600000000000001</v>
      </c>
      <c r="J66" s="39">
        <v>17.600000000000001</v>
      </c>
      <c r="K66" s="39">
        <v>17.600000000000001</v>
      </c>
      <c r="L66" s="39">
        <v>17.600000000000001</v>
      </c>
      <c r="M66" s="39">
        <v>17.600000000000001</v>
      </c>
      <c r="N66" s="30"/>
    </row>
    <row r="67" spans="1:14" ht="27.6" customHeight="1">
      <c r="A67" s="55" t="s">
        <v>47</v>
      </c>
      <c r="B67" s="56" t="s">
        <v>1</v>
      </c>
      <c r="C67" s="39"/>
      <c r="D67" s="39"/>
      <c r="E67" s="39">
        <f>2113.8+144.3+19+20+72.2+15+6+10.4</f>
        <v>2400.7000000000003</v>
      </c>
      <c r="F67" s="39">
        <v>2110.1999999999998</v>
      </c>
      <c r="G67" s="39">
        <v>2110.1999999999998</v>
      </c>
      <c r="H67" s="39">
        <v>1861</v>
      </c>
      <c r="I67" s="39">
        <v>1861</v>
      </c>
      <c r="J67" s="39">
        <v>1861</v>
      </c>
      <c r="K67" s="39">
        <v>1861</v>
      </c>
      <c r="L67" s="39">
        <v>1861</v>
      </c>
      <c r="M67" s="39">
        <v>1861</v>
      </c>
      <c r="N67" s="24"/>
    </row>
    <row r="68" spans="1:14" ht="25.2" customHeight="1">
      <c r="A68" s="55" t="s">
        <v>21</v>
      </c>
      <c r="B68" s="56" t="s">
        <v>52</v>
      </c>
      <c r="C68" s="39"/>
      <c r="D68" s="39"/>
      <c r="E68" s="39">
        <f>1049+29</f>
        <v>1078</v>
      </c>
      <c r="F68" s="39">
        <v>1049</v>
      </c>
      <c r="G68" s="39">
        <v>1049</v>
      </c>
      <c r="H68" s="39">
        <v>1064</v>
      </c>
      <c r="I68" s="39">
        <v>1064</v>
      </c>
      <c r="J68" s="39">
        <v>1064</v>
      </c>
      <c r="K68" s="39">
        <v>1064</v>
      </c>
      <c r="L68" s="39">
        <v>1064</v>
      </c>
      <c r="M68" s="39">
        <v>1064</v>
      </c>
      <c r="N68" s="24"/>
    </row>
    <row r="69" spans="1:14" ht="29.4" customHeight="1">
      <c r="A69" s="55" t="s">
        <v>48</v>
      </c>
      <c r="B69" s="56" t="s">
        <v>1</v>
      </c>
      <c r="C69" s="44">
        <v>0</v>
      </c>
      <c r="D69" s="44">
        <v>0</v>
      </c>
      <c r="E69" s="44">
        <f>8222.5+5.4+233</f>
        <v>8460.9</v>
      </c>
      <c r="F69" s="44">
        <v>8222.5</v>
      </c>
      <c r="G69" s="44">
        <v>8222.5</v>
      </c>
      <c r="H69" s="44">
        <v>7715.3</v>
      </c>
      <c r="I69" s="44">
        <v>7715.3</v>
      </c>
      <c r="J69" s="44">
        <v>7715.3</v>
      </c>
      <c r="K69" s="44">
        <v>7715.3</v>
      </c>
      <c r="L69" s="44">
        <v>7715.3</v>
      </c>
      <c r="M69" s="44">
        <v>7715.3</v>
      </c>
      <c r="N69" s="24"/>
    </row>
    <row r="70" spans="1:14" ht="31.95" customHeight="1">
      <c r="A70" s="38" t="s">
        <v>57</v>
      </c>
      <c r="B70" s="56" t="s">
        <v>1</v>
      </c>
      <c r="C70" s="59" t="e">
        <f>#REF!+#REF!</f>
        <v>#REF!</v>
      </c>
      <c r="D70" s="59" t="e">
        <f>#REF!+#REF!</f>
        <v>#REF!</v>
      </c>
      <c r="E70" s="44">
        <v>925.1</v>
      </c>
      <c r="F70" s="44">
        <v>925.1</v>
      </c>
      <c r="G70" s="44">
        <v>925.1</v>
      </c>
      <c r="H70" s="44">
        <v>863.6</v>
      </c>
      <c r="I70" s="44">
        <v>863.6</v>
      </c>
      <c r="J70" s="44">
        <v>863.6</v>
      </c>
      <c r="K70" s="44">
        <v>863.6</v>
      </c>
      <c r="L70" s="44">
        <v>863.6</v>
      </c>
      <c r="M70" s="44">
        <v>863.6</v>
      </c>
      <c r="N70" s="25"/>
    </row>
    <row r="71" spans="1:14" ht="55.2" hidden="1" customHeight="1">
      <c r="A71" s="23"/>
      <c r="B71" s="22" t="s">
        <v>1</v>
      </c>
      <c r="C71" s="19">
        <v>0</v>
      </c>
      <c r="D71" s="19">
        <v>0</v>
      </c>
      <c r="E71" s="12">
        <v>0</v>
      </c>
      <c r="F71" s="19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5"/>
    </row>
    <row r="72" spans="1:14">
      <c r="A72" s="13"/>
      <c r="B72" s="13"/>
      <c r="C72" s="13"/>
      <c r="D72" s="13"/>
      <c r="E72" s="13"/>
      <c r="F72" s="20"/>
      <c r="G72" s="13"/>
      <c r="H72" s="13"/>
      <c r="I72" s="13"/>
      <c r="J72" s="14"/>
      <c r="K72" s="13"/>
      <c r="L72" s="13"/>
      <c r="M72" s="13"/>
      <c r="N72" s="13"/>
    </row>
    <row r="73" spans="1:14">
      <c r="A73" s="13"/>
      <c r="B73" s="13"/>
      <c r="C73" s="13"/>
      <c r="D73" s="13"/>
      <c r="E73" s="13"/>
      <c r="F73" s="20"/>
      <c r="G73" s="13"/>
      <c r="H73" s="13"/>
      <c r="I73" s="13"/>
      <c r="J73" s="14"/>
      <c r="K73" s="13"/>
      <c r="L73" s="13"/>
      <c r="M73" s="13"/>
      <c r="N73" s="13"/>
    </row>
    <row r="74" spans="1:14">
      <c r="A74" s="13"/>
      <c r="B74" s="13"/>
      <c r="C74" s="13"/>
      <c r="D74" s="13"/>
      <c r="E74" s="13"/>
      <c r="F74" s="13"/>
      <c r="G74" s="13"/>
      <c r="H74" s="13"/>
      <c r="I74" s="13"/>
      <c r="J74" s="14"/>
      <c r="K74" s="13"/>
      <c r="L74" s="13"/>
      <c r="M74" s="13"/>
      <c r="N74" s="13"/>
    </row>
    <row r="75" spans="1:14">
      <c r="A75" s="13"/>
      <c r="B75" s="13"/>
      <c r="N75" s="13"/>
    </row>
    <row r="76" spans="1:14">
      <c r="A76" s="13"/>
      <c r="B76" s="9"/>
      <c r="N76" s="13"/>
    </row>
    <row r="77" spans="1:14">
      <c r="A77" s="13"/>
      <c r="B77" s="9"/>
      <c r="N77" s="13"/>
    </row>
    <row r="78" spans="1:14">
      <c r="A78" s="13"/>
      <c r="N78" s="13"/>
    </row>
    <row r="79" spans="1:14">
      <c r="A79" s="13"/>
      <c r="N79" s="13"/>
    </row>
    <row r="80" spans="1:14">
      <c r="A80" s="13"/>
      <c r="N80" s="13"/>
    </row>
    <row r="81" spans="1:14">
      <c r="A81" s="13"/>
      <c r="N81" s="13"/>
    </row>
    <row r="82" spans="1:14">
      <c r="A82" s="13"/>
      <c r="N82" s="13"/>
    </row>
    <row r="83" spans="1:14">
      <c r="A83" s="13"/>
      <c r="N83" s="13"/>
    </row>
    <row r="84" spans="1:14">
      <c r="A84" s="13"/>
      <c r="N84" s="13"/>
    </row>
    <row r="85" spans="1:14">
      <c r="A85" s="13"/>
      <c r="N85" s="13"/>
    </row>
    <row r="86" spans="1:14">
      <c r="A86" s="13"/>
      <c r="N86" s="13"/>
    </row>
    <row r="87" spans="1:14">
      <c r="A87" s="13"/>
      <c r="N87" s="13"/>
    </row>
    <row r="88" spans="1:14">
      <c r="A88" s="13"/>
      <c r="N88" s="13"/>
    </row>
    <row r="89" spans="1:14">
      <c r="A89" s="13"/>
      <c r="N89" s="13"/>
    </row>
  </sheetData>
  <mergeCells count="15">
    <mergeCell ref="A9:M9"/>
    <mergeCell ref="A10:M10"/>
    <mergeCell ref="A11:M11"/>
    <mergeCell ref="A13:A14"/>
    <mergeCell ref="B13:B14"/>
    <mergeCell ref="C13:M13"/>
    <mergeCell ref="A48:A49"/>
    <mergeCell ref="A39:A41"/>
    <mergeCell ref="A27:A29"/>
    <mergeCell ref="A15:A18"/>
    <mergeCell ref="N13:N14"/>
    <mergeCell ref="A33:A35"/>
    <mergeCell ref="A36:A38"/>
    <mergeCell ref="A24:A25"/>
    <mergeCell ref="A46:A47"/>
  </mergeCells>
  <pageMargins left="0.47244094488188981" right="7.874015748031496E-2" top="0.47244094488188981" bottom="0.43307086614173229" header="0.35433070866141736" footer="0.27559055118110237"/>
  <pageSetup paperSize="9" scale="70" fitToHeight="5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9"/>
  <sheetViews>
    <sheetView zoomScale="88" zoomScaleNormal="88" workbookViewId="0">
      <selection activeCell="A24" sqref="A24"/>
    </sheetView>
  </sheetViews>
  <sheetFormatPr defaultRowHeight="13.2"/>
  <cols>
    <col min="1" max="1" width="42.33203125" style="1" customWidth="1"/>
    <col min="2" max="2" width="13.33203125" style="1" customWidth="1"/>
    <col min="3" max="3" width="9.44140625" style="1" customWidth="1"/>
    <col min="4" max="4" width="8.109375" style="1" customWidth="1"/>
    <col min="5" max="5" width="7.88671875" style="1" customWidth="1"/>
    <col min="6" max="6" width="8.109375" style="1" customWidth="1"/>
    <col min="7" max="7" width="9" style="1" customWidth="1"/>
    <col min="8" max="8" width="9.88671875" style="1" customWidth="1"/>
    <col min="9" max="9" width="9.33203125" style="1" customWidth="1"/>
    <col min="10" max="10" width="9.6640625" style="1" customWidth="1"/>
    <col min="11" max="11" width="9" style="1" customWidth="1"/>
    <col min="12" max="12" width="19.109375" style="1" customWidth="1"/>
  </cols>
  <sheetData>
    <row r="1" spans="1:12">
      <c r="G1" s="1" t="s">
        <v>75</v>
      </c>
    </row>
    <row r="2" spans="1:12" ht="18.600000000000001" customHeight="1">
      <c r="G2" s="1" t="s">
        <v>69</v>
      </c>
    </row>
    <row r="3" spans="1:12">
      <c r="G3" s="1" t="s">
        <v>71</v>
      </c>
    </row>
    <row r="4" spans="1:12" ht="11.4" customHeight="1">
      <c r="G4" s="1" t="s">
        <v>79</v>
      </c>
    </row>
    <row r="5" spans="1:12" ht="19.2" customHeight="1">
      <c r="G5" s="7" t="s">
        <v>62</v>
      </c>
      <c r="H5" s="7"/>
      <c r="I5" s="7"/>
      <c r="J5" s="7"/>
      <c r="K5" s="7"/>
      <c r="L5" s="7"/>
    </row>
    <row r="6" spans="1:12" ht="13.2" customHeight="1">
      <c r="G6" s="88" t="s">
        <v>6</v>
      </c>
      <c r="H6" s="88"/>
      <c r="I6" s="88"/>
      <c r="J6" s="88"/>
      <c r="K6" s="88"/>
      <c r="L6" s="88"/>
    </row>
    <row r="7" spans="1:12" ht="0.6" customHeight="1">
      <c r="H7" s="61"/>
      <c r="J7" s="61"/>
      <c r="K7" s="61"/>
    </row>
    <row r="8" spans="1:12" hidden="1">
      <c r="G8" s="7"/>
      <c r="H8" s="2"/>
      <c r="I8" s="7"/>
      <c r="J8" s="2"/>
      <c r="K8" s="2"/>
      <c r="L8" s="7"/>
    </row>
    <row r="9" spans="1:12" hidden="1">
      <c r="G9" s="8"/>
      <c r="H9" s="2"/>
      <c r="I9" s="8"/>
      <c r="J9" s="2"/>
      <c r="K9" s="2"/>
      <c r="L9" s="8"/>
    </row>
    <row r="10" spans="1:12" ht="5.4" hidden="1" customHeight="1"/>
    <row r="11" spans="1:12" ht="13.95" customHeight="1">
      <c r="A11" s="79" t="s">
        <v>3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2">
      <c r="A12" s="79" t="s">
        <v>20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2">
      <c r="A13" s="80" t="s">
        <v>5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</row>
    <row r="14" spans="1:12" ht="9.6" customHeight="1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20.399999999999999" customHeight="1">
      <c r="A15" s="81" t="s">
        <v>0</v>
      </c>
      <c r="B15" s="81" t="s">
        <v>53</v>
      </c>
      <c r="C15" s="84"/>
      <c r="D15" s="84"/>
      <c r="E15" s="84"/>
      <c r="F15" s="84"/>
      <c r="G15" s="84"/>
      <c r="H15" s="84"/>
      <c r="I15" s="84"/>
      <c r="J15" s="84"/>
      <c r="K15" s="85"/>
      <c r="L15" s="77" t="s">
        <v>2</v>
      </c>
    </row>
    <row r="16" spans="1:12" ht="33" customHeight="1">
      <c r="A16" s="82"/>
      <c r="B16" s="82"/>
      <c r="C16" s="10" t="s">
        <v>10</v>
      </c>
      <c r="D16" s="10" t="s">
        <v>9</v>
      </c>
      <c r="E16" s="10" t="s">
        <v>11</v>
      </c>
      <c r="F16" s="10" t="s">
        <v>12</v>
      </c>
      <c r="G16" s="10" t="s">
        <v>13</v>
      </c>
      <c r="H16" s="11" t="s">
        <v>14</v>
      </c>
      <c r="I16" s="10" t="s">
        <v>15</v>
      </c>
      <c r="J16" s="10" t="s">
        <v>16</v>
      </c>
      <c r="K16" s="10" t="s">
        <v>17</v>
      </c>
      <c r="L16" s="78"/>
    </row>
    <row r="17" spans="1:13" ht="26.4" customHeight="1">
      <c r="A17" s="74" t="s">
        <v>25</v>
      </c>
      <c r="B17" s="32" t="s">
        <v>56</v>
      </c>
      <c r="C17" s="33">
        <f>C18+C19+C20</f>
        <v>18834.5</v>
      </c>
      <c r="D17" s="33">
        <f t="shared" ref="D17:K17" si="0">D18+D19+D20</f>
        <v>9569.9</v>
      </c>
      <c r="E17" s="33">
        <f t="shared" si="0"/>
        <v>15791.3</v>
      </c>
      <c r="F17" s="33">
        <f t="shared" si="0"/>
        <v>12331.5</v>
      </c>
      <c r="G17" s="33">
        <f t="shared" si="0"/>
        <v>12331.5</v>
      </c>
      <c r="H17" s="33">
        <f t="shared" si="0"/>
        <v>12331.5</v>
      </c>
      <c r="I17" s="33">
        <f t="shared" si="0"/>
        <v>12331.5</v>
      </c>
      <c r="J17" s="33">
        <f t="shared" si="0"/>
        <v>12331.5</v>
      </c>
      <c r="K17" s="33">
        <f t="shared" si="0"/>
        <v>12331.5</v>
      </c>
      <c r="L17" s="28"/>
    </row>
    <row r="18" spans="1:13" ht="26.4" customHeight="1">
      <c r="A18" s="69"/>
      <c r="B18" s="32" t="s">
        <v>51</v>
      </c>
      <c r="C18" s="33">
        <f>C26+C39+C40+C43+C46</f>
        <v>8664</v>
      </c>
      <c r="D18" s="33">
        <f t="shared" ref="D18:K18" si="1">D26+D32+D39+D40+D43+D46</f>
        <v>8778.6</v>
      </c>
      <c r="E18" s="33">
        <f t="shared" si="1"/>
        <v>14871.8</v>
      </c>
      <c r="F18" s="33">
        <f t="shared" si="1"/>
        <v>8856.6</v>
      </c>
      <c r="G18" s="33">
        <f t="shared" si="1"/>
        <v>8856.6</v>
      </c>
      <c r="H18" s="33">
        <f t="shared" si="1"/>
        <v>8856.6</v>
      </c>
      <c r="I18" s="33">
        <f t="shared" si="1"/>
        <v>8856.6</v>
      </c>
      <c r="J18" s="33">
        <f t="shared" si="1"/>
        <v>8856.6</v>
      </c>
      <c r="K18" s="33">
        <f t="shared" si="1"/>
        <v>8856.6</v>
      </c>
      <c r="L18" s="28"/>
    </row>
    <row r="19" spans="1:13" ht="26.4" customHeight="1">
      <c r="A19" s="69"/>
      <c r="B19" s="32" t="s">
        <v>52</v>
      </c>
      <c r="C19" s="33">
        <f>C37+C27+C41+C44+C48+C35+C32+C23+C24+C30</f>
        <v>4598.2999999999993</v>
      </c>
      <c r="D19" s="33">
        <f t="shared" ref="D19:K19" si="2">D37+D27+D41+D44+D48</f>
        <v>753.9</v>
      </c>
      <c r="E19" s="33">
        <f t="shared" si="2"/>
        <v>819.7</v>
      </c>
      <c r="F19" s="33">
        <f t="shared" si="2"/>
        <v>758.9</v>
      </c>
      <c r="G19" s="33">
        <f t="shared" si="2"/>
        <v>758.9</v>
      </c>
      <c r="H19" s="33">
        <f t="shared" si="2"/>
        <v>758.9</v>
      </c>
      <c r="I19" s="33">
        <f t="shared" si="2"/>
        <v>758.9</v>
      </c>
      <c r="J19" s="33">
        <f t="shared" si="2"/>
        <v>758.9</v>
      </c>
      <c r="K19" s="33">
        <f t="shared" si="2"/>
        <v>758.9</v>
      </c>
      <c r="L19" s="28"/>
    </row>
    <row r="20" spans="1:13" ht="26.4" customHeight="1">
      <c r="A20" s="70"/>
      <c r="B20" s="32" t="s">
        <v>1</v>
      </c>
      <c r="C20" s="33">
        <f>C22+C28+C29+C33+C42+C45+C49+C34</f>
        <v>5572.2</v>
      </c>
      <c r="D20" s="33">
        <f t="shared" ref="D20:K20" si="3">D22+D28+D29+D33+D42+D45+D49</f>
        <v>37.4</v>
      </c>
      <c r="E20" s="33">
        <f t="shared" si="3"/>
        <v>99.8</v>
      </c>
      <c r="F20" s="33">
        <f t="shared" si="3"/>
        <v>2716</v>
      </c>
      <c r="G20" s="33">
        <f t="shared" si="3"/>
        <v>2716</v>
      </c>
      <c r="H20" s="33">
        <f t="shared" si="3"/>
        <v>2716</v>
      </c>
      <c r="I20" s="33">
        <f t="shared" si="3"/>
        <v>2716</v>
      </c>
      <c r="J20" s="33">
        <f t="shared" si="3"/>
        <v>2716</v>
      </c>
      <c r="K20" s="33">
        <f t="shared" si="3"/>
        <v>2716</v>
      </c>
      <c r="L20" s="28"/>
    </row>
    <row r="21" spans="1:13" ht="25.95" customHeight="1">
      <c r="A21" s="34" t="s">
        <v>26</v>
      </c>
      <c r="B21" s="35"/>
      <c r="C21" s="37">
        <f>C22</f>
        <v>896.5</v>
      </c>
      <c r="D21" s="37">
        <f t="shared" ref="D21:K21" si="4">D22</f>
        <v>0</v>
      </c>
      <c r="E21" s="37">
        <f t="shared" si="4"/>
        <v>0</v>
      </c>
      <c r="F21" s="37">
        <f t="shared" si="4"/>
        <v>1418.7</v>
      </c>
      <c r="G21" s="37">
        <f t="shared" si="4"/>
        <v>1418.7</v>
      </c>
      <c r="H21" s="37">
        <f t="shared" si="4"/>
        <v>1418.7</v>
      </c>
      <c r="I21" s="37">
        <f t="shared" si="4"/>
        <v>1418.7</v>
      </c>
      <c r="J21" s="37">
        <f t="shared" si="4"/>
        <v>1418.7</v>
      </c>
      <c r="K21" s="37">
        <f t="shared" si="4"/>
        <v>1418.7</v>
      </c>
      <c r="L21" s="25"/>
    </row>
    <row r="22" spans="1:13" ht="43.2" customHeight="1">
      <c r="A22" s="41" t="s">
        <v>29</v>
      </c>
      <c r="B22" s="32" t="s">
        <v>1</v>
      </c>
      <c r="C22" s="40">
        <f>945-355+68.7+237.8</f>
        <v>896.5</v>
      </c>
      <c r="D22" s="40">
        <v>0</v>
      </c>
      <c r="E22" s="40">
        <v>0</v>
      </c>
      <c r="F22" s="40">
        <v>1418.7</v>
      </c>
      <c r="G22" s="40">
        <v>1418.7</v>
      </c>
      <c r="H22" s="40">
        <v>1418.7</v>
      </c>
      <c r="I22" s="40">
        <v>1418.7</v>
      </c>
      <c r="J22" s="40">
        <v>1418.7</v>
      </c>
      <c r="K22" s="40">
        <v>1418.7</v>
      </c>
      <c r="L22" s="29"/>
    </row>
    <row r="23" spans="1:13" ht="63" customHeight="1">
      <c r="A23" s="64" t="s">
        <v>74</v>
      </c>
      <c r="B23" s="32" t="s">
        <v>52</v>
      </c>
      <c r="C23" s="40">
        <v>542.4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29"/>
    </row>
    <row r="24" spans="1:13" ht="92.25" customHeight="1">
      <c r="A24" s="65" t="s">
        <v>76</v>
      </c>
      <c r="B24" s="32" t="s">
        <v>52</v>
      </c>
      <c r="C24" s="40">
        <v>960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29"/>
    </row>
    <row r="25" spans="1:13" ht="45.75" customHeight="1">
      <c r="A25" s="34" t="s">
        <v>30</v>
      </c>
      <c r="B25" s="35"/>
      <c r="C25" s="37">
        <f>C26+C29</f>
        <v>4588</v>
      </c>
      <c r="D25" s="37">
        <f t="shared" ref="D25:K25" si="5">D26+D29</f>
        <v>3478.1</v>
      </c>
      <c r="E25" s="37">
        <f t="shared" si="5"/>
        <v>3556.1</v>
      </c>
      <c r="F25" s="37">
        <f t="shared" si="5"/>
        <v>4618.1000000000004</v>
      </c>
      <c r="G25" s="37">
        <f t="shared" si="5"/>
        <v>4618.1000000000004</v>
      </c>
      <c r="H25" s="37">
        <f t="shared" si="5"/>
        <v>4618.1000000000004</v>
      </c>
      <c r="I25" s="37">
        <f t="shared" si="5"/>
        <v>4618.1000000000004</v>
      </c>
      <c r="J25" s="37">
        <f t="shared" si="5"/>
        <v>4618.1000000000004</v>
      </c>
      <c r="K25" s="37">
        <f t="shared" si="5"/>
        <v>4618.1000000000004</v>
      </c>
      <c r="L25" s="29"/>
    </row>
    <row r="26" spans="1:13" ht="30" customHeight="1">
      <c r="A26" s="71" t="s">
        <v>24</v>
      </c>
      <c r="B26" s="32" t="s">
        <v>51</v>
      </c>
      <c r="C26" s="40">
        <v>3628</v>
      </c>
      <c r="D26" s="40">
        <v>3478.1</v>
      </c>
      <c r="E26" s="40">
        <v>3556.1</v>
      </c>
      <c r="F26" s="40">
        <v>3556.1</v>
      </c>
      <c r="G26" s="40">
        <v>3556.1</v>
      </c>
      <c r="H26" s="40">
        <v>3556.1</v>
      </c>
      <c r="I26" s="40">
        <v>3556.1</v>
      </c>
      <c r="J26" s="40">
        <v>3556.1</v>
      </c>
      <c r="K26" s="40">
        <v>3556.1</v>
      </c>
      <c r="L26" s="40"/>
      <c r="M26" s="52"/>
    </row>
    <row r="27" spans="1:13" ht="27" customHeight="1">
      <c r="A27" s="72"/>
      <c r="B27" s="32" t="s">
        <v>52</v>
      </c>
      <c r="C27" s="40">
        <v>231.6</v>
      </c>
      <c r="D27" s="40">
        <v>222</v>
      </c>
      <c r="E27" s="40">
        <v>227</v>
      </c>
      <c r="F27" s="40">
        <v>227</v>
      </c>
      <c r="G27" s="40">
        <v>227</v>
      </c>
      <c r="H27" s="40">
        <v>227</v>
      </c>
      <c r="I27" s="40">
        <v>227</v>
      </c>
      <c r="J27" s="40">
        <v>227</v>
      </c>
      <c r="K27" s="40">
        <v>227</v>
      </c>
      <c r="L27" s="54"/>
      <c r="M27" s="52"/>
    </row>
    <row r="28" spans="1:13" ht="26.4" customHeight="1">
      <c r="A28" s="73"/>
      <c r="B28" s="32" t="s">
        <v>1</v>
      </c>
      <c r="C28" s="40">
        <v>39</v>
      </c>
      <c r="D28" s="40">
        <v>37.4</v>
      </c>
      <c r="E28" s="40">
        <v>38.299999999999997</v>
      </c>
      <c r="F28" s="40">
        <v>38.299999999999997</v>
      </c>
      <c r="G28" s="40">
        <v>38.299999999999997</v>
      </c>
      <c r="H28" s="40">
        <v>38.299999999999997</v>
      </c>
      <c r="I28" s="40">
        <v>38.299999999999997</v>
      </c>
      <c r="J28" s="40">
        <v>38.299999999999997</v>
      </c>
      <c r="K28" s="40">
        <v>38.299999999999997</v>
      </c>
      <c r="L28" s="54"/>
      <c r="M28" s="52"/>
    </row>
    <row r="29" spans="1:13" ht="28.95" customHeight="1">
      <c r="A29" s="41" t="s">
        <v>33</v>
      </c>
      <c r="B29" s="32" t="s">
        <v>1</v>
      </c>
      <c r="C29" s="40">
        <f>1000-10-30</f>
        <v>960</v>
      </c>
      <c r="D29" s="40">
        <v>0</v>
      </c>
      <c r="E29" s="40">
        <v>0</v>
      </c>
      <c r="F29" s="40">
        <v>1062</v>
      </c>
      <c r="G29" s="40">
        <v>1062</v>
      </c>
      <c r="H29" s="40">
        <v>1062</v>
      </c>
      <c r="I29" s="40">
        <v>1062</v>
      </c>
      <c r="J29" s="40">
        <v>1062</v>
      </c>
      <c r="K29" s="40">
        <v>1062</v>
      </c>
      <c r="L29" s="29"/>
    </row>
    <row r="30" spans="1:13" ht="28.95" customHeight="1">
      <c r="A30" s="66" t="s">
        <v>78</v>
      </c>
      <c r="B30" s="32" t="s">
        <v>52</v>
      </c>
      <c r="C30" s="40">
        <v>35.9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29"/>
    </row>
    <row r="31" spans="1:13" ht="34.950000000000003" customHeight="1">
      <c r="A31" s="43" t="s">
        <v>34</v>
      </c>
      <c r="B31" s="35"/>
      <c r="C31" s="37">
        <f>C32+C33+C34+C35</f>
        <v>5472.5</v>
      </c>
      <c r="D31" s="37">
        <f t="shared" ref="D31:K31" si="6">D32+D33</f>
        <v>0</v>
      </c>
      <c r="E31" s="37">
        <f t="shared" si="6"/>
        <v>0</v>
      </c>
      <c r="F31" s="37">
        <f t="shared" si="6"/>
        <v>197</v>
      </c>
      <c r="G31" s="37">
        <f t="shared" si="6"/>
        <v>197</v>
      </c>
      <c r="H31" s="37">
        <f t="shared" si="6"/>
        <v>197</v>
      </c>
      <c r="I31" s="37">
        <f t="shared" si="6"/>
        <v>197</v>
      </c>
      <c r="J31" s="37">
        <f t="shared" si="6"/>
        <v>197</v>
      </c>
      <c r="K31" s="37">
        <f t="shared" si="6"/>
        <v>197</v>
      </c>
      <c r="L31" s="29"/>
    </row>
    <row r="32" spans="1:13" ht="37.200000000000003" customHeight="1">
      <c r="A32" s="60" t="s">
        <v>67</v>
      </c>
      <c r="B32" s="32" t="s">
        <v>52</v>
      </c>
      <c r="C32" s="39">
        <v>500</v>
      </c>
      <c r="D32" s="39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5"/>
      <c r="M32" s="53"/>
    </row>
    <row r="33" spans="1:12" ht="38.4" customHeight="1">
      <c r="A33" s="41" t="s">
        <v>39</v>
      </c>
      <c r="B33" s="32" t="s">
        <v>1</v>
      </c>
      <c r="C33" s="45">
        <f>555+403.7+99.8+110+30</f>
        <v>1198.5</v>
      </c>
      <c r="D33" s="45">
        <v>0</v>
      </c>
      <c r="E33" s="45">
        <v>0</v>
      </c>
      <c r="F33" s="45">
        <v>197</v>
      </c>
      <c r="G33" s="45">
        <v>197</v>
      </c>
      <c r="H33" s="45">
        <v>197</v>
      </c>
      <c r="I33" s="45">
        <v>197</v>
      </c>
      <c r="J33" s="45">
        <v>197</v>
      </c>
      <c r="K33" s="45">
        <v>197</v>
      </c>
      <c r="L33" s="29"/>
    </row>
    <row r="34" spans="1:12" ht="32.25" customHeight="1">
      <c r="A34" s="67" t="s">
        <v>68</v>
      </c>
      <c r="B34" s="32" t="s">
        <v>1</v>
      </c>
      <c r="C34" s="45">
        <v>2300</v>
      </c>
      <c r="D34" s="45">
        <v>0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29"/>
    </row>
    <row r="35" spans="1:12" ht="27" customHeight="1">
      <c r="A35" s="68"/>
      <c r="B35" s="32" t="s">
        <v>52</v>
      </c>
      <c r="C35" s="45">
        <v>1474</v>
      </c>
      <c r="D35" s="45">
        <v>0</v>
      </c>
      <c r="E35" s="45">
        <v>0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29"/>
    </row>
    <row r="36" spans="1:12" ht="31.95" customHeight="1">
      <c r="A36" s="47" t="s">
        <v>40</v>
      </c>
      <c r="B36" s="35"/>
      <c r="C36" s="48">
        <f>C37</f>
        <v>554.4</v>
      </c>
      <c r="D36" s="48">
        <f t="shared" ref="D36:K36" si="7">D37</f>
        <v>531.9</v>
      </c>
      <c r="E36" s="48">
        <f t="shared" si="7"/>
        <v>531.9</v>
      </c>
      <c r="F36" s="48">
        <f t="shared" si="7"/>
        <v>531.9</v>
      </c>
      <c r="G36" s="48">
        <f t="shared" si="7"/>
        <v>531.9</v>
      </c>
      <c r="H36" s="48">
        <f t="shared" si="7"/>
        <v>531.9</v>
      </c>
      <c r="I36" s="48">
        <f t="shared" si="7"/>
        <v>531.9</v>
      </c>
      <c r="J36" s="48">
        <f t="shared" si="7"/>
        <v>531.9</v>
      </c>
      <c r="K36" s="48">
        <f t="shared" si="7"/>
        <v>531.9</v>
      </c>
      <c r="L36" s="29"/>
    </row>
    <row r="37" spans="1:12" ht="65.400000000000006" customHeight="1">
      <c r="A37" s="46" t="s">
        <v>41</v>
      </c>
      <c r="B37" s="32" t="s">
        <v>52</v>
      </c>
      <c r="C37" s="45">
        <f>531.9+22.5</f>
        <v>554.4</v>
      </c>
      <c r="D37" s="45">
        <v>531.9</v>
      </c>
      <c r="E37" s="45">
        <v>531.9</v>
      </c>
      <c r="F37" s="45">
        <v>531.9</v>
      </c>
      <c r="G37" s="45">
        <v>531.9</v>
      </c>
      <c r="H37" s="45">
        <v>531.9</v>
      </c>
      <c r="I37" s="45">
        <v>531.9</v>
      </c>
      <c r="J37" s="45">
        <v>531.9</v>
      </c>
      <c r="K37" s="45">
        <v>531.9</v>
      </c>
      <c r="L37" s="29"/>
    </row>
    <row r="38" spans="1:12" ht="28.95" customHeight="1">
      <c r="A38" s="47" t="s">
        <v>61</v>
      </c>
      <c r="B38" s="35"/>
      <c r="C38" s="48">
        <f>C39</f>
        <v>5036</v>
      </c>
      <c r="D38" s="48">
        <f t="shared" ref="D38:K38" si="8">D39</f>
        <v>5300.5</v>
      </c>
      <c r="E38" s="48">
        <f t="shared" si="8"/>
        <v>5300.5</v>
      </c>
      <c r="F38" s="48">
        <f t="shared" si="8"/>
        <v>5300.5</v>
      </c>
      <c r="G38" s="48">
        <f t="shared" si="8"/>
        <v>5300.5</v>
      </c>
      <c r="H38" s="48">
        <f t="shared" si="8"/>
        <v>5300.5</v>
      </c>
      <c r="I38" s="48">
        <f t="shared" si="8"/>
        <v>5300.5</v>
      </c>
      <c r="J38" s="48">
        <f t="shared" si="8"/>
        <v>5300.5</v>
      </c>
      <c r="K38" s="48">
        <f t="shared" si="8"/>
        <v>5300.5</v>
      </c>
      <c r="L38" s="29"/>
    </row>
    <row r="39" spans="1:12" s="3" customFormat="1" ht="55.5" customHeight="1">
      <c r="A39" s="46" t="s">
        <v>63</v>
      </c>
      <c r="B39" s="32" t="s">
        <v>51</v>
      </c>
      <c r="C39" s="39">
        <f>5300.5-264.5</f>
        <v>5036</v>
      </c>
      <c r="D39" s="39">
        <v>5300.5</v>
      </c>
      <c r="E39" s="39">
        <v>5300.5</v>
      </c>
      <c r="F39" s="39">
        <v>5300.5</v>
      </c>
      <c r="G39" s="39">
        <v>5300.5</v>
      </c>
      <c r="H39" s="39">
        <v>5300.5</v>
      </c>
      <c r="I39" s="39">
        <v>5300.5</v>
      </c>
      <c r="J39" s="39">
        <v>5300.5</v>
      </c>
      <c r="K39" s="39">
        <v>5300.5</v>
      </c>
      <c r="L39" s="31"/>
    </row>
    <row r="40" spans="1:12" s="3" customFormat="1" ht="26.25" customHeight="1">
      <c r="A40" s="71" t="s">
        <v>65</v>
      </c>
      <c r="B40" s="56" t="s">
        <v>51</v>
      </c>
      <c r="C40" s="39">
        <v>0</v>
      </c>
      <c r="D40" s="39">
        <v>0</v>
      </c>
      <c r="E40" s="39">
        <v>2691.9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1"/>
    </row>
    <row r="41" spans="1:12" s="3" customFormat="1" ht="30.6" customHeight="1">
      <c r="A41" s="72"/>
      <c r="B41" s="32" t="s">
        <v>52</v>
      </c>
      <c r="C41" s="39">
        <v>0</v>
      </c>
      <c r="D41" s="39">
        <v>0</v>
      </c>
      <c r="E41" s="39">
        <v>27.2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1"/>
    </row>
    <row r="42" spans="1:12" s="3" customFormat="1" ht="26.4" customHeight="1">
      <c r="A42" s="73"/>
      <c r="B42" s="32" t="s">
        <v>1</v>
      </c>
      <c r="C42" s="39">
        <v>0</v>
      </c>
      <c r="D42" s="39">
        <v>0</v>
      </c>
      <c r="E42" s="39">
        <v>27.5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1"/>
    </row>
    <row r="43" spans="1:12" s="3" customFormat="1" ht="26.4" customHeight="1">
      <c r="A43" s="71" t="s">
        <v>66</v>
      </c>
      <c r="B43" s="56" t="s">
        <v>51</v>
      </c>
      <c r="C43" s="39">
        <v>0</v>
      </c>
      <c r="D43" s="39">
        <v>0</v>
      </c>
      <c r="E43" s="39">
        <v>3323.3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25"/>
    </row>
    <row r="44" spans="1:12" s="3" customFormat="1" ht="25.2" customHeight="1">
      <c r="A44" s="69"/>
      <c r="B44" s="32" t="s">
        <v>52</v>
      </c>
      <c r="C44" s="39">
        <v>0</v>
      </c>
      <c r="D44" s="39">
        <v>0</v>
      </c>
      <c r="E44" s="44">
        <v>33.6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58"/>
    </row>
    <row r="45" spans="1:12" s="3" customFormat="1" ht="26.4" customHeight="1">
      <c r="A45" s="70"/>
      <c r="B45" s="32" t="s">
        <v>1</v>
      </c>
      <c r="C45" s="39">
        <v>0</v>
      </c>
      <c r="D45" s="39">
        <v>0</v>
      </c>
      <c r="E45" s="44">
        <v>34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58"/>
    </row>
    <row r="46" spans="1:12" s="3" customFormat="1" ht="52.8">
      <c r="A46" s="57" t="s">
        <v>49</v>
      </c>
      <c r="B46" s="56" t="s">
        <v>51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4">
        <v>0</v>
      </c>
      <c r="L46" s="27"/>
    </row>
    <row r="47" spans="1:12" ht="26.4" customHeight="1">
      <c r="A47" s="67" t="s">
        <v>64</v>
      </c>
      <c r="B47" s="56" t="s">
        <v>51</v>
      </c>
      <c r="C47" s="39">
        <v>0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25"/>
    </row>
    <row r="48" spans="1:12" ht="43.2" customHeight="1">
      <c r="A48" s="86"/>
      <c r="B48" s="56" t="s">
        <v>52</v>
      </c>
      <c r="C48" s="39">
        <v>300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25"/>
    </row>
    <row r="49" spans="1:12" ht="66.599999999999994" customHeight="1">
      <c r="A49" s="87"/>
      <c r="B49" s="56" t="s">
        <v>1</v>
      </c>
      <c r="C49" s="39">
        <v>178.2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25"/>
    </row>
  </sheetData>
  <mergeCells count="14">
    <mergeCell ref="A47:A49"/>
    <mergeCell ref="A26:A28"/>
    <mergeCell ref="A17:A20"/>
    <mergeCell ref="G6:L6"/>
    <mergeCell ref="A11:L11"/>
    <mergeCell ref="A12:L12"/>
    <mergeCell ref="A13:L13"/>
    <mergeCell ref="A15:A16"/>
    <mergeCell ref="B15:B16"/>
    <mergeCell ref="C15:K15"/>
    <mergeCell ref="L15:L16"/>
    <mergeCell ref="A43:A45"/>
    <mergeCell ref="A40:A42"/>
    <mergeCell ref="A34:A35"/>
  </mergeCells>
  <pageMargins left="0.23622047244094491" right="0.15748031496062992" top="0.74" bottom="0.51181102362204722" header="0.19685039370078741" footer="0.15748031496062992"/>
  <pageSetup paperSize="9" scale="9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 Собр 2022 </vt:lpstr>
      <vt:lpstr>прил 2 Собр2022г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Компьютер</dc:creator>
  <cp:lastModifiedBy>Пользователь</cp:lastModifiedBy>
  <cp:lastPrinted>2022-11-30T10:47:03Z</cp:lastPrinted>
  <dcterms:created xsi:type="dcterms:W3CDTF">2014-02-25T08:06:20Z</dcterms:created>
  <dcterms:modified xsi:type="dcterms:W3CDTF">2022-12-05T07:52:51Z</dcterms:modified>
</cp:coreProperties>
</file>