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90" yWindow="150" windowWidth="15255" windowHeight="8685"/>
  </bookViews>
  <sheets>
    <sheet name="прил4 2022" sheetId="30" r:id="rId1"/>
  </sheets>
  <calcPr calcId="124519"/>
</workbook>
</file>

<file path=xl/calcChain.xml><?xml version="1.0" encoding="utf-8"?>
<calcChain xmlns="http://schemas.openxmlformats.org/spreadsheetml/2006/main">
  <c r="C43" i="30"/>
  <c r="C30"/>
  <c r="C40"/>
  <c r="C46"/>
  <c r="C29"/>
  <c r="C28"/>
  <c r="C64"/>
  <c r="C60"/>
  <c r="C19"/>
  <c r="C56"/>
  <c r="C55"/>
  <c r="C49"/>
  <c r="C18" l="1"/>
  <c r="C52" l="1"/>
  <c r="C51"/>
  <c r="C15" s="1"/>
  <c r="C66"/>
  <c r="C21"/>
  <c r="C17" s="1"/>
  <c r="C53" l="1"/>
  <c r="C39"/>
  <c r="C16" s="1"/>
  <c r="C24"/>
  <c r="C14"/>
  <c r="K59" l="1"/>
  <c r="J59"/>
  <c r="I59"/>
  <c r="H59"/>
  <c r="G59"/>
  <c r="F59"/>
  <c r="E59"/>
  <c r="D59"/>
  <c r="C59"/>
  <c r="K53"/>
  <c r="J53"/>
  <c r="I53"/>
  <c r="H53"/>
  <c r="G53"/>
  <c r="F53"/>
  <c r="E53"/>
  <c r="D53"/>
  <c r="K50"/>
  <c r="J50"/>
  <c r="I50"/>
  <c r="H50"/>
  <c r="G50"/>
  <c r="F50"/>
  <c r="E50"/>
  <c r="D50"/>
  <c r="C50"/>
  <c r="K40"/>
  <c r="J40"/>
  <c r="I40"/>
  <c r="H40"/>
  <c r="G40"/>
  <c r="F40"/>
  <c r="E40"/>
  <c r="D40"/>
  <c r="K24"/>
  <c r="J24"/>
  <c r="I24"/>
  <c r="H24"/>
  <c r="G24"/>
  <c r="F24"/>
  <c r="E24"/>
  <c r="D24"/>
  <c r="K17"/>
  <c r="J17"/>
  <c r="I17"/>
  <c r="H17"/>
  <c r="G17"/>
  <c r="F17"/>
  <c r="E17"/>
  <c r="D17"/>
  <c r="K16"/>
  <c r="J16"/>
  <c r="I16"/>
  <c r="H16"/>
  <c r="G16"/>
  <c r="F16"/>
  <c r="E16"/>
  <c r="D16"/>
  <c r="K15"/>
  <c r="J15"/>
  <c r="I15"/>
  <c r="H15"/>
  <c r="G15"/>
  <c r="F15"/>
  <c r="E15"/>
  <c r="D15"/>
  <c r="K14"/>
  <c r="K13" s="1"/>
  <c r="J14"/>
  <c r="I14"/>
  <c r="H14"/>
  <c r="G14"/>
  <c r="F14"/>
  <c r="E14"/>
  <c r="D14"/>
  <c r="G13"/>
  <c r="C13" l="1"/>
  <c r="D13"/>
  <c r="F13"/>
  <c r="H13"/>
  <c r="J13"/>
  <c r="E13"/>
  <c r="I13"/>
</calcChain>
</file>

<file path=xl/sharedStrings.xml><?xml version="1.0" encoding="utf-8"?>
<sst xmlns="http://schemas.openxmlformats.org/spreadsheetml/2006/main" count="110" uniqueCount="64">
  <si>
    <t>Прогнозная (справочная) оценка ресурсного обеспечения реализации Муниципальной</t>
  </si>
  <si>
    <t>программы за счет всех источников финансирования</t>
  </si>
  <si>
    <t>2023 год</t>
  </si>
  <si>
    <t>2029 год</t>
  </si>
  <si>
    <t>2030 год</t>
  </si>
  <si>
    <t>Организация бесплатного горячего питания обучающихся, получающих начальное общее образование в государственных  и муниципальных образовательных организациях</t>
  </si>
  <si>
    <t>Осуществление деятельности по опеке и попечительству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</si>
  <si>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</si>
  <si>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>Наименование мероприятия</t>
  </si>
  <si>
    <t xml:space="preserve">2022 год </t>
  </si>
  <si>
    <t>Муниципальная программа "Развитие образование", в том числе</t>
  </si>
  <si>
    <t>Отдельное мероприятие "Развитие  системы дошкольного образования"</t>
  </si>
  <si>
    <t xml:space="preserve">Дошкольные образовательные организации </t>
  </si>
  <si>
    <t>Реализация прав на получение общедоступного и бесплатного дошкольного образования детей в муниципальных дошкольных организациях</t>
  </si>
  <si>
    <t>Приведение зданий дошкольных учреждений в соответствии с требованиями надзорных органов и подготовка их к отопительному сезону</t>
  </si>
  <si>
    <t>Отдельное мероприятие "Развитие  системы общего образования"</t>
  </si>
  <si>
    <t>Общебразовательные  организации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</si>
  <si>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 организациях</t>
  </si>
  <si>
    <t>Подготовка общеобразовательных учреждений к новому учебному году и отопительному сезону</t>
  </si>
  <si>
    <t>Отдельное мероприятие "Развитие системы дополнительного образования детей</t>
  </si>
  <si>
    <t>Детско-юношеские спортивные школы</t>
  </si>
  <si>
    <t>Школы искусств и музыкальные школы</t>
  </si>
  <si>
    <t>Дома детского творчества</t>
  </si>
  <si>
    <t>Обеспечение персонифированного финансирования дополнительного образования детей</t>
  </si>
  <si>
    <t>Приведение зданий дополнительного образования  в соответствии с требованиями надзорных органов и подготовка их к отопительному сезону</t>
  </si>
  <si>
    <t>Отдельное мероприятие "Организация отдыха и оздоровление детей и молодежи"</t>
  </si>
  <si>
    <t>Оплата стоимости питания  детей в лагерях, организованных образовательными организациями, осуществляющими организацию отдыха и оздоровления обучающихся в каникулярное время, с дневным прибыванием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</si>
  <si>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</si>
  <si>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 xml:space="preserve">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</si>
  <si>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Единовременное денежное поощрение лучших педагогических работников и учащихся Лузского района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</si>
  <si>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</si>
  <si>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 родителей, детей, попавших в сожную жизненную ситуацию"</t>
  </si>
  <si>
    <t>Расходы по администрированию</t>
  </si>
  <si>
    <t>Исполнительные органы местного самоуправления Лузского района</t>
  </si>
  <si>
    <t>Организации, осуществляющие обеспечение образовательной деятельности</t>
  </si>
  <si>
    <t>Источник финансирования</t>
  </si>
  <si>
    <t xml:space="preserve">Всего </t>
  </si>
  <si>
    <t>федеральный бюджет</t>
  </si>
  <si>
    <t>областной бюджет</t>
  </si>
  <si>
    <t xml:space="preserve">местный бюджет      </t>
  </si>
  <si>
    <t>Организации, оказывающие методическую помощь педагогам</t>
  </si>
  <si>
    <t>Отдельное мероприятие "Социальная поддержка детей-сирот и детей, оставшихся без попечения родителей</t>
  </si>
  <si>
    <t xml:space="preserve">Мероприятия по оздоровлению детей и молодежи </t>
  </si>
  <si>
    <t>Отдельное мероприятие "Развитие кадрового потенциала системы образования района"</t>
  </si>
  <si>
    <t>2024 год</t>
  </si>
  <si>
    <t>2025 год</t>
  </si>
  <si>
    <t>2026 год</t>
  </si>
  <si>
    <t>2027 год</t>
  </si>
  <si>
    <t>2028 год</t>
  </si>
  <si>
    <t>к муниципальной программе</t>
  </si>
  <si>
    <t>Ежемесячное денежное вознаграждение за классное руководство педагогическим работникам  муниципальных общеобразовательных организаций</t>
  </si>
  <si>
    <t>Ремонт спортивного зала муниципального общеобразовательного казенного учреждения средней общеобразовательной школы №2 г.Лузы Кировской области</t>
  </si>
  <si>
    <t>Ремонт спортивного зала муниципального общеобразовательного казенного учреждения средней общеобразовательной школы пгт Лальск Лузского муниципального округа Кировской области</t>
  </si>
  <si>
    <t>Муниципальное общеобразовательное казенное учреждение  Фабричная основная общеобразовательная школа пгт Лальск Лузского муниципального округа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</si>
  <si>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Приложение 5</t>
  </si>
  <si>
    <t>Финансовая поддержка детско-юношеского спорта</t>
  </si>
  <si>
    <t>Выполнение работ по замене оконных блоков здания муниципального казенного учреждения дополнительного образования Дом детского творчества, ул. Виталия Козлова, д.6, г. Луза</t>
  </si>
  <si>
    <t xml:space="preserve">к Постановлению администрации </t>
  </si>
  <si>
    <t xml:space="preserve"> Лузский муниципальный округ </t>
  </si>
  <si>
    <t>Повышение уровня подготовки специалистов</t>
  </si>
  <si>
    <t>Иные межбюджетные трансферты местного бюджета из областного бюджета на организацию питания в муниципальных образовательных организациях, реализующих образовательную программу дошкольного образования на 2022 год</t>
  </si>
  <si>
    <t>Приложение № 5</t>
  </si>
  <si>
    <t>Выполнение предписаний надзорных органов и приведение зданий в соответствие с требованиями,предъявляемыми к безопасности в процессе эксплуатации, в Муниципальном казенном дошкольном образовательном учреждении детский сад №14 г. Лузы Кировской области</t>
  </si>
  <si>
    <t>от 19.10.2022  № 899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</si>
</sst>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Border="1"/>
    <xf numFmtId="49" fontId="2" fillId="0" borderId="1" xfId="0" applyNumberFormat="1" applyFont="1" applyBorder="1" applyAlignment="1">
      <alignment vertical="top" wrapText="1"/>
    </xf>
    <xf numFmtId="164" fontId="2" fillId="2" borderId="1" xfId="0" applyNumberFormat="1" applyFont="1" applyFill="1" applyBorder="1" applyAlignment="1">
      <alignment horizontal="right" wrapText="1"/>
    </xf>
    <xf numFmtId="0" fontId="3" fillId="3" borderId="1" xfId="0" applyFont="1" applyFill="1" applyBorder="1" applyAlignment="1">
      <alignment vertical="top" wrapText="1"/>
    </xf>
    <xf numFmtId="49" fontId="2" fillId="3" borderId="1" xfId="0" applyNumberFormat="1" applyFont="1" applyFill="1" applyBorder="1" applyAlignment="1">
      <alignment vertical="top" wrapText="1"/>
    </xf>
    <xf numFmtId="164" fontId="3" fillId="3" borderId="1" xfId="0" applyNumberFormat="1" applyFont="1" applyFill="1" applyBorder="1" applyAlignment="1">
      <alignment wrapText="1"/>
    </xf>
    <xf numFmtId="164" fontId="3" fillId="3" borderId="1" xfId="0" applyNumberFormat="1" applyFont="1" applyFill="1" applyBorder="1" applyAlignment="1">
      <alignment horizontal="right" wrapText="1"/>
    </xf>
    <xf numFmtId="0" fontId="3" fillId="2" borderId="1" xfId="0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wrapText="1"/>
    </xf>
    <xf numFmtId="164" fontId="3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 vertical="top" wrapText="1"/>
    </xf>
    <xf numFmtId="164" fontId="3" fillId="2" borderId="1" xfId="0" applyNumberFormat="1" applyFont="1" applyFill="1" applyBorder="1" applyAlignment="1">
      <alignment horizontal="right" wrapText="1"/>
    </xf>
    <xf numFmtId="164" fontId="3" fillId="2" borderId="1" xfId="0" applyNumberFormat="1" applyFont="1" applyFill="1" applyBorder="1" applyAlignment="1">
      <alignment horizontal="righ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164" fontId="3" fillId="3" borderId="1" xfId="0" applyNumberFormat="1" applyFont="1" applyFill="1" applyBorder="1" applyAlignment="1">
      <alignment horizontal="right" vertical="top" wrapText="1"/>
    </xf>
    <xf numFmtId="0" fontId="3" fillId="2" borderId="1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6" xfId="0" applyBorder="1"/>
    <xf numFmtId="164" fontId="3" fillId="0" borderId="0" xfId="0" applyNumberFormat="1" applyFont="1" applyFill="1" applyBorder="1" applyAlignment="1">
      <alignment horizontal="right" wrapText="1"/>
    </xf>
    <xf numFmtId="0" fontId="3" fillId="3" borderId="2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3" fillId="0" borderId="0" xfId="0" applyFont="1"/>
    <xf numFmtId="164" fontId="3" fillId="2" borderId="1" xfId="0" applyNumberFormat="1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2" xfId="0" applyNumberFormat="1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4" fillId="0" borderId="0" xfId="0" applyFont="1"/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77"/>
  <sheetViews>
    <sheetView tabSelected="1" workbookViewId="0">
      <selection activeCell="E3" sqref="E3"/>
    </sheetView>
  </sheetViews>
  <sheetFormatPr defaultRowHeight="15"/>
  <cols>
    <col min="1" max="1" width="55.7109375" customWidth="1"/>
    <col min="2" max="2" width="13.7109375" customWidth="1"/>
    <col min="3" max="3" width="11.7109375" customWidth="1"/>
    <col min="4" max="4" width="11" customWidth="1"/>
    <col min="5" max="5" width="11.140625" customWidth="1"/>
    <col min="6" max="6" width="10.5703125" customWidth="1"/>
    <col min="7" max="7" width="12.140625" customWidth="1"/>
    <col min="8" max="8" width="13.28515625" customWidth="1"/>
    <col min="9" max="9" width="14.140625" customWidth="1"/>
    <col min="10" max="10" width="11.42578125" customWidth="1"/>
    <col min="11" max="11" width="10.85546875" customWidth="1"/>
  </cols>
  <sheetData>
    <row r="1" spans="1:17">
      <c r="I1" s="27" t="s">
        <v>61</v>
      </c>
      <c r="J1" s="27"/>
      <c r="K1" s="27"/>
      <c r="L1" s="27"/>
    </row>
    <row r="2" spans="1:17" ht="12.6" customHeight="1">
      <c r="I2" s="27" t="s">
        <v>57</v>
      </c>
      <c r="J2" s="27"/>
      <c r="K2" s="27"/>
      <c r="L2" s="27"/>
    </row>
    <row r="3" spans="1:17" ht="12.6" customHeight="1">
      <c r="I3" s="27" t="s">
        <v>58</v>
      </c>
      <c r="J3" s="27"/>
      <c r="K3" s="27"/>
      <c r="L3" s="27"/>
    </row>
    <row r="4" spans="1:17" ht="11.45" customHeight="1">
      <c r="I4" s="27" t="s">
        <v>63</v>
      </c>
      <c r="J4" s="27"/>
      <c r="K4" s="27"/>
      <c r="L4" s="27"/>
    </row>
    <row r="5" spans="1:17" ht="18.600000000000001" customHeight="1">
      <c r="I5" s="33" t="s">
        <v>54</v>
      </c>
      <c r="J5" s="33"/>
    </row>
    <row r="6" spans="1:17" ht="12" customHeight="1">
      <c r="I6" s="33" t="s">
        <v>49</v>
      </c>
      <c r="J6" s="33"/>
    </row>
    <row r="7" spans="1:17" ht="0.6" customHeight="1"/>
    <row r="8" spans="1:17" ht="15.75">
      <c r="A8" s="34" t="s">
        <v>0</v>
      </c>
      <c r="B8" s="34"/>
      <c r="C8" s="34"/>
      <c r="D8" s="34"/>
      <c r="E8" s="34"/>
    </row>
    <row r="9" spans="1:17" ht="15.75">
      <c r="A9" s="34" t="s">
        <v>1</v>
      </c>
      <c r="B9" s="34"/>
      <c r="C9" s="34"/>
      <c r="D9" s="34"/>
      <c r="E9" s="34"/>
    </row>
    <row r="10" spans="1:17" ht="5.45" customHeight="1">
      <c r="J10" s="21"/>
      <c r="K10" s="21"/>
    </row>
    <row r="11" spans="1:17" ht="11.45" customHeight="1">
      <c r="A11" s="35" t="s">
        <v>8</v>
      </c>
      <c r="B11" s="35" t="s">
        <v>35</v>
      </c>
      <c r="C11" s="37"/>
      <c r="D11" s="37"/>
      <c r="E11" s="37"/>
      <c r="F11" s="37"/>
      <c r="G11" s="37"/>
      <c r="H11" s="37"/>
      <c r="I11" s="37"/>
      <c r="J11" s="43"/>
      <c r="K11" s="43"/>
      <c r="L11" s="43"/>
      <c r="M11" s="43"/>
      <c r="N11" s="43"/>
      <c r="O11" s="43"/>
      <c r="P11" s="43"/>
    </row>
    <row r="12" spans="1:17" ht="29.25" customHeight="1">
      <c r="A12" s="36"/>
      <c r="B12" s="36"/>
      <c r="C12" s="18" t="s">
        <v>9</v>
      </c>
      <c r="D12" s="18" t="s">
        <v>2</v>
      </c>
      <c r="E12" s="18" t="s">
        <v>44</v>
      </c>
      <c r="F12" s="18" t="s">
        <v>45</v>
      </c>
      <c r="G12" s="18" t="s">
        <v>46</v>
      </c>
      <c r="H12" s="18" t="s">
        <v>47</v>
      </c>
      <c r="I12" s="18" t="s">
        <v>48</v>
      </c>
      <c r="J12" s="18" t="s">
        <v>3</v>
      </c>
      <c r="K12" s="18" t="s">
        <v>4</v>
      </c>
      <c r="L12" s="19"/>
      <c r="M12" s="20"/>
      <c r="N12" s="19"/>
      <c r="O12" s="19"/>
      <c r="P12" s="19"/>
      <c r="Q12" s="1"/>
    </row>
    <row r="13" spans="1:17" ht="14.45" customHeight="1">
      <c r="A13" s="44" t="s">
        <v>10</v>
      </c>
      <c r="B13" s="2" t="s">
        <v>36</v>
      </c>
      <c r="C13" s="3">
        <f>C14+C15+C16</f>
        <v>235346.9</v>
      </c>
      <c r="D13" s="3">
        <f t="shared" ref="D13:K13" si="0">D14+D15+D16</f>
        <v>218259</v>
      </c>
      <c r="E13" s="3">
        <f t="shared" si="0"/>
        <v>224595.4</v>
      </c>
      <c r="F13" s="3">
        <f t="shared" si="0"/>
        <v>214699.90000000002</v>
      </c>
      <c r="G13" s="3">
        <f t="shared" si="0"/>
        <v>214699.90000000002</v>
      </c>
      <c r="H13" s="3">
        <f t="shared" si="0"/>
        <v>214699.90000000002</v>
      </c>
      <c r="I13" s="3">
        <f t="shared" si="0"/>
        <v>214699.90000000002</v>
      </c>
      <c r="J13" s="3">
        <f t="shared" si="0"/>
        <v>214699.90000000002</v>
      </c>
      <c r="K13" s="3">
        <f t="shared" si="0"/>
        <v>214699.90000000002</v>
      </c>
    </row>
    <row r="14" spans="1:17" ht="24.6" customHeight="1">
      <c r="A14" s="45"/>
      <c r="B14" s="2" t="s">
        <v>37</v>
      </c>
      <c r="C14" s="3">
        <f>C25+C31+C34+C37+C56</f>
        <v>8664</v>
      </c>
      <c r="D14" s="3">
        <f t="shared" ref="D14:K14" si="1">D25+D31+D34+D37+D47+D56</f>
        <v>8778.6</v>
      </c>
      <c r="E14" s="3">
        <f t="shared" si="1"/>
        <v>14871.8</v>
      </c>
      <c r="F14" s="3">
        <f t="shared" si="1"/>
        <v>8856.6</v>
      </c>
      <c r="G14" s="3">
        <f t="shared" si="1"/>
        <v>8856.6</v>
      </c>
      <c r="H14" s="3">
        <f t="shared" si="1"/>
        <v>8856.6</v>
      </c>
      <c r="I14" s="3">
        <f t="shared" si="1"/>
        <v>8856.6</v>
      </c>
      <c r="J14" s="3">
        <f t="shared" si="1"/>
        <v>8856.6</v>
      </c>
      <c r="K14" s="3">
        <f t="shared" si="1"/>
        <v>8856.6</v>
      </c>
    </row>
    <row r="15" spans="1:17" ht="25.15" customHeight="1">
      <c r="A15" s="45"/>
      <c r="B15" s="2" t="s">
        <v>38</v>
      </c>
      <c r="C15" s="3">
        <f>C19+C26+C29+C32+C35+C38+C51+C54+C55+C60+C61+C62+C63+C65+C49+C47+C20+C44+C23</f>
        <v>99007.499999999985</v>
      </c>
      <c r="D15" s="3">
        <f t="shared" ref="D15:K15" si="2">D19+D26+D29+D32+D35+D38+D51+D54+D55+D60+D61+D62+D63+D65</f>
        <v>90999.799999999988</v>
      </c>
      <c r="E15" s="3">
        <f t="shared" si="2"/>
        <v>91180.599999999991</v>
      </c>
      <c r="F15" s="3">
        <f t="shared" si="2"/>
        <v>84413.7</v>
      </c>
      <c r="G15" s="3">
        <f t="shared" si="2"/>
        <v>84413.7</v>
      </c>
      <c r="H15" s="3">
        <f t="shared" si="2"/>
        <v>84413.7</v>
      </c>
      <c r="I15" s="3">
        <f t="shared" si="2"/>
        <v>84413.7</v>
      </c>
      <c r="J15" s="3">
        <f t="shared" si="2"/>
        <v>84413.7</v>
      </c>
      <c r="K15" s="3">
        <f t="shared" si="2"/>
        <v>84413.7</v>
      </c>
    </row>
    <row r="16" spans="1:17" ht="25.5">
      <c r="A16" s="46"/>
      <c r="B16" s="2" t="s">
        <v>39</v>
      </c>
      <c r="C16" s="3">
        <f>C18+C21+C27+C28+C30+C33+C36+C39+C41+C42+C43+C45+C46+C52+C57+C58+C64+C66+C67+C48+C22</f>
        <v>127675.40000000001</v>
      </c>
      <c r="D16" s="3">
        <f t="shared" ref="D16:K16" si="3">D18+D21+D27+D28+D30+D33+D36+D39+D41+D42+D43+D45+D46+D52+D58+D64+D66+D67</f>
        <v>118480.59999999999</v>
      </c>
      <c r="E16" s="3">
        <f t="shared" si="3"/>
        <v>118543</v>
      </c>
      <c r="F16" s="3">
        <f t="shared" si="3"/>
        <v>121429.60000000002</v>
      </c>
      <c r="G16" s="3">
        <f t="shared" si="3"/>
        <v>121429.60000000002</v>
      </c>
      <c r="H16" s="3">
        <f t="shared" si="3"/>
        <v>121429.60000000002</v>
      </c>
      <c r="I16" s="3">
        <f t="shared" si="3"/>
        <v>121429.60000000002</v>
      </c>
      <c r="J16" s="3">
        <f t="shared" si="3"/>
        <v>121429.60000000002</v>
      </c>
      <c r="K16" s="3">
        <f t="shared" si="3"/>
        <v>121429.60000000002</v>
      </c>
    </row>
    <row r="17" spans="1:13" ht="25.5">
      <c r="A17" s="4" t="s">
        <v>11</v>
      </c>
      <c r="B17" s="5" t="s">
        <v>36</v>
      </c>
      <c r="C17" s="7">
        <f>C18+C19+C21+20</f>
        <v>101181.9</v>
      </c>
      <c r="D17" s="7">
        <f t="shared" ref="D17:K17" si="4">D18+D19+D21</f>
        <v>99089.299999999988</v>
      </c>
      <c r="E17" s="7">
        <f t="shared" si="4"/>
        <v>99089.299999999988</v>
      </c>
      <c r="F17" s="7">
        <f t="shared" si="4"/>
        <v>94203</v>
      </c>
      <c r="G17" s="7">
        <f t="shared" si="4"/>
        <v>94203</v>
      </c>
      <c r="H17" s="7">
        <f t="shared" si="4"/>
        <v>94203</v>
      </c>
      <c r="I17" s="7">
        <f t="shared" si="4"/>
        <v>94203</v>
      </c>
      <c r="J17" s="7">
        <f t="shared" si="4"/>
        <v>94203</v>
      </c>
      <c r="K17" s="7">
        <f t="shared" si="4"/>
        <v>94203</v>
      </c>
    </row>
    <row r="18" spans="1:13" ht="27" customHeight="1">
      <c r="A18" s="8" t="s">
        <v>12</v>
      </c>
      <c r="B18" s="2" t="s">
        <v>39</v>
      </c>
      <c r="C18" s="10">
        <f>65480.1+125.3+1.1+204+30+84.8+260</f>
        <v>66185.3</v>
      </c>
      <c r="D18" s="10">
        <v>65480.1</v>
      </c>
      <c r="E18" s="10">
        <v>65480.1</v>
      </c>
      <c r="F18" s="10">
        <v>62187.6</v>
      </c>
      <c r="G18" s="10">
        <v>62187.6</v>
      </c>
      <c r="H18" s="10">
        <v>62187.6</v>
      </c>
      <c r="I18" s="10">
        <v>62187.6</v>
      </c>
      <c r="J18" s="10">
        <v>62187.6</v>
      </c>
      <c r="K18" s="10">
        <v>62187.6</v>
      </c>
    </row>
    <row r="19" spans="1:13" ht="38.25">
      <c r="A19" s="8" t="s">
        <v>13</v>
      </c>
      <c r="B19" s="2" t="s">
        <v>38</v>
      </c>
      <c r="C19" s="10">
        <f>33609.2+470.9</f>
        <v>34080.1</v>
      </c>
      <c r="D19" s="10">
        <v>33609.199999999997</v>
      </c>
      <c r="E19" s="10">
        <v>33609.199999999997</v>
      </c>
      <c r="F19" s="10">
        <v>30596.7</v>
      </c>
      <c r="G19" s="10">
        <v>30596.7</v>
      </c>
      <c r="H19" s="10">
        <v>30596.7</v>
      </c>
      <c r="I19" s="10">
        <v>30596.7</v>
      </c>
      <c r="J19" s="10">
        <v>30596.7</v>
      </c>
      <c r="K19" s="10">
        <v>30596.7</v>
      </c>
    </row>
    <row r="20" spans="1:13" ht="56.25" customHeight="1">
      <c r="A20" s="31" t="s">
        <v>60</v>
      </c>
      <c r="B20" s="2" t="s">
        <v>38</v>
      </c>
      <c r="C20" s="10">
        <v>542.4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</row>
    <row r="21" spans="1:13" ht="38.25">
      <c r="A21" s="24" t="s">
        <v>14</v>
      </c>
      <c r="B21" s="2" t="s">
        <v>39</v>
      </c>
      <c r="C21" s="10">
        <f>945-355+68.7+237.8</f>
        <v>896.5</v>
      </c>
      <c r="D21" s="10">
        <v>0</v>
      </c>
      <c r="E21" s="10">
        <v>0</v>
      </c>
      <c r="F21" s="10">
        <v>1418.7</v>
      </c>
      <c r="G21" s="10">
        <v>1418.7</v>
      </c>
      <c r="H21" s="10">
        <v>1418.7</v>
      </c>
      <c r="I21" s="10">
        <v>1418.7</v>
      </c>
      <c r="J21" s="10">
        <v>1418.7</v>
      </c>
      <c r="K21" s="10">
        <v>1418.7</v>
      </c>
    </row>
    <row r="22" spans="1:13" ht="27.75" customHeight="1">
      <c r="A22" s="41" t="s">
        <v>62</v>
      </c>
      <c r="B22" s="2" t="s">
        <v>39</v>
      </c>
      <c r="C22" s="10">
        <v>9.6999999999999993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</row>
    <row r="23" spans="1:13" ht="35.25" customHeight="1">
      <c r="A23" s="42"/>
      <c r="B23" s="2" t="s">
        <v>38</v>
      </c>
      <c r="C23" s="10">
        <v>960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</row>
    <row r="24" spans="1:13" ht="14.45" customHeight="1">
      <c r="A24" s="4" t="s">
        <v>15</v>
      </c>
      <c r="B24" s="5"/>
      <c r="C24" s="7">
        <f>C25+C28+C29+C30</f>
        <v>77351.199999999997</v>
      </c>
      <c r="D24" s="7">
        <f t="shared" ref="D24:K24" si="5">D25+D28+D29+D30</f>
        <v>70160</v>
      </c>
      <c r="E24" s="7">
        <f t="shared" si="5"/>
        <v>70238</v>
      </c>
      <c r="F24" s="7">
        <f t="shared" si="5"/>
        <v>70230.100000000006</v>
      </c>
      <c r="G24" s="7">
        <f t="shared" si="5"/>
        <v>70230.100000000006</v>
      </c>
      <c r="H24" s="7">
        <f t="shared" si="5"/>
        <v>70230.100000000006</v>
      </c>
      <c r="I24" s="7">
        <f t="shared" si="5"/>
        <v>70230.100000000006</v>
      </c>
      <c r="J24" s="7">
        <f t="shared" si="5"/>
        <v>70230.100000000006</v>
      </c>
      <c r="K24" s="7">
        <f t="shared" si="5"/>
        <v>70230.100000000006</v>
      </c>
    </row>
    <row r="25" spans="1:13" ht="26.45" customHeight="1">
      <c r="A25" s="38" t="s">
        <v>5</v>
      </c>
      <c r="B25" s="2" t="s">
        <v>37</v>
      </c>
      <c r="C25" s="10">
        <v>3628</v>
      </c>
      <c r="D25" s="10">
        <v>3478.1</v>
      </c>
      <c r="E25" s="10">
        <v>3556.1</v>
      </c>
      <c r="F25" s="10">
        <v>3556.1</v>
      </c>
      <c r="G25" s="10">
        <v>3556.1</v>
      </c>
      <c r="H25" s="10">
        <v>3556.1</v>
      </c>
      <c r="I25" s="10">
        <v>3556.1</v>
      </c>
      <c r="J25" s="10">
        <v>3556.1</v>
      </c>
      <c r="K25" s="10">
        <v>3556.1</v>
      </c>
      <c r="L25" s="22"/>
      <c r="M25" s="22"/>
    </row>
    <row r="26" spans="1:13" ht="25.5">
      <c r="A26" s="39"/>
      <c r="B26" s="2" t="s">
        <v>38</v>
      </c>
      <c r="C26" s="10">
        <v>231.6</v>
      </c>
      <c r="D26" s="10">
        <v>222</v>
      </c>
      <c r="E26" s="10">
        <v>227</v>
      </c>
      <c r="F26" s="10">
        <v>227</v>
      </c>
      <c r="G26" s="10">
        <v>227</v>
      </c>
      <c r="H26" s="10">
        <v>227</v>
      </c>
      <c r="I26" s="10">
        <v>227</v>
      </c>
      <c r="J26" s="10">
        <v>227</v>
      </c>
      <c r="K26" s="10">
        <v>227</v>
      </c>
      <c r="L26" s="22"/>
      <c r="M26" s="22"/>
    </row>
    <row r="27" spans="1:13" ht="25.5">
      <c r="A27" s="40"/>
      <c r="B27" s="2" t="s">
        <v>39</v>
      </c>
      <c r="C27" s="10">
        <v>39</v>
      </c>
      <c r="D27" s="10">
        <v>37.4</v>
      </c>
      <c r="E27" s="10">
        <v>38.299999999999997</v>
      </c>
      <c r="F27" s="10">
        <v>38.299999999999997</v>
      </c>
      <c r="G27" s="10">
        <v>38.299999999999997</v>
      </c>
      <c r="H27" s="10">
        <v>38.299999999999997</v>
      </c>
      <c r="I27" s="10">
        <v>38.299999999999997</v>
      </c>
      <c r="J27" s="10">
        <v>38.299999999999997</v>
      </c>
      <c r="K27" s="10">
        <v>38.299999999999997</v>
      </c>
      <c r="L27" s="22"/>
      <c r="M27" s="22"/>
    </row>
    <row r="28" spans="1:13" ht="24" customHeight="1">
      <c r="A28" s="24" t="s">
        <v>16</v>
      </c>
      <c r="B28" s="2" t="s">
        <v>39</v>
      </c>
      <c r="C28" s="10">
        <f>22123.1+19+275.5+1+110.6</f>
        <v>22529.199999999997</v>
      </c>
      <c r="D28" s="10">
        <v>20459.900000000001</v>
      </c>
      <c r="E28" s="10">
        <v>20459.900000000001</v>
      </c>
      <c r="F28" s="10">
        <v>25659</v>
      </c>
      <c r="G28" s="10">
        <v>25659</v>
      </c>
      <c r="H28" s="10">
        <v>25659</v>
      </c>
      <c r="I28" s="10">
        <v>25659</v>
      </c>
      <c r="J28" s="10">
        <v>25659</v>
      </c>
      <c r="K28" s="10">
        <v>25659</v>
      </c>
      <c r="L28" s="1"/>
      <c r="M28" s="1"/>
    </row>
    <row r="29" spans="1:13" ht="51">
      <c r="A29" s="8" t="s">
        <v>17</v>
      </c>
      <c r="B29" s="2" t="s">
        <v>38</v>
      </c>
      <c r="C29" s="11">
        <f>49104+1130</f>
        <v>50234</v>
      </c>
      <c r="D29" s="11">
        <v>46222</v>
      </c>
      <c r="E29" s="11">
        <v>46222</v>
      </c>
      <c r="F29" s="11">
        <v>39953</v>
      </c>
      <c r="G29" s="11">
        <v>39953</v>
      </c>
      <c r="H29" s="11">
        <v>39953</v>
      </c>
      <c r="I29" s="11">
        <v>39953</v>
      </c>
      <c r="J29" s="11">
        <v>39953</v>
      </c>
      <c r="K29" s="11">
        <v>39953</v>
      </c>
    </row>
    <row r="30" spans="1:13" ht="25.5">
      <c r="A30" s="24" t="s">
        <v>18</v>
      </c>
      <c r="B30" s="2" t="s">
        <v>39</v>
      </c>
      <c r="C30" s="10">
        <f>1000-10-30</f>
        <v>960</v>
      </c>
      <c r="D30" s="10">
        <v>0</v>
      </c>
      <c r="E30" s="10">
        <v>0</v>
      </c>
      <c r="F30" s="10">
        <v>1062</v>
      </c>
      <c r="G30" s="10">
        <v>1062</v>
      </c>
      <c r="H30" s="10">
        <v>1062</v>
      </c>
      <c r="I30" s="10">
        <v>1062</v>
      </c>
      <c r="J30" s="10">
        <v>1062</v>
      </c>
      <c r="K30" s="10">
        <v>1062</v>
      </c>
    </row>
    <row r="31" spans="1:13" ht="26.45" customHeight="1">
      <c r="A31" s="38" t="s">
        <v>51</v>
      </c>
      <c r="B31" s="25" t="s">
        <v>37</v>
      </c>
      <c r="C31" s="9">
        <v>0</v>
      </c>
      <c r="D31" s="9">
        <v>0</v>
      </c>
      <c r="E31" s="9">
        <v>2691.9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</row>
    <row r="32" spans="1:13" ht="25.5">
      <c r="A32" s="39"/>
      <c r="B32" s="2" t="s">
        <v>38</v>
      </c>
      <c r="C32" s="9">
        <v>0</v>
      </c>
      <c r="D32" s="9">
        <v>0</v>
      </c>
      <c r="E32" s="9">
        <v>27.2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</row>
    <row r="33" spans="1:11" ht="25.15" customHeight="1">
      <c r="A33" s="40"/>
      <c r="B33" s="2" t="s">
        <v>39</v>
      </c>
      <c r="C33" s="9">
        <v>0</v>
      </c>
      <c r="D33" s="9">
        <v>0</v>
      </c>
      <c r="E33" s="9">
        <v>27.5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</row>
    <row r="34" spans="1:11" ht="39" customHeight="1">
      <c r="A34" s="38" t="s">
        <v>52</v>
      </c>
      <c r="B34" s="25" t="s">
        <v>37</v>
      </c>
      <c r="C34" s="12">
        <v>0</v>
      </c>
      <c r="D34" s="12">
        <v>0</v>
      </c>
      <c r="E34" s="9">
        <v>3323.3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</row>
    <row r="35" spans="1:11" ht="45" customHeight="1">
      <c r="A35" s="47"/>
      <c r="B35" s="2" t="s">
        <v>38</v>
      </c>
      <c r="C35" s="12">
        <v>0</v>
      </c>
      <c r="D35" s="12">
        <v>0</v>
      </c>
      <c r="E35" s="12">
        <v>33.6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</row>
    <row r="36" spans="1:11" ht="45" customHeight="1">
      <c r="A36" s="48"/>
      <c r="B36" s="2" t="s">
        <v>39</v>
      </c>
      <c r="C36" s="12">
        <v>0</v>
      </c>
      <c r="D36" s="12">
        <v>0</v>
      </c>
      <c r="E36" s="12">
        <v>34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</row>
    <row r="37" spans="1:11" ht="25.5">
      <c r="A37" s="41" t="s">
        <v>53</v>
      </c>
      <c r="B37" s="2" t="s">
        <v>37</v>
      </c>
      <c r="C37" s="9">
        <v>0</v>
      </c>
      <c r="D37" s="9">
        <v>0</v>
      </c>
      <c r="E37" s="9">
        <v>0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</row>
    <row r="38" spans="1:11" ht="26.45" customHeight="1">
      <c r="A38" s="47"/>
      <c r="B38" s="2" t="s">
        <v>38</v>
      </c>
      <c r="C38" s="9">
        <v>300</v>
      </c>
      <c r="D38" s="9">
        <v>0</v>
      </c>
      <c r="E38" s="9">
        <v>0</v>
      </c>
      <c r="F38" s="9">
        <v>0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</row>
    <row r="39" spans="1:11" ht="25.5">
      <c r="A39" s="48"/>
      <c r="B39" s="2" t="s">
        <v>39</v>
      </c>
      <c r="C39" s="9">
        <f>3.1+115.1+60</f>
        <v>178.2</v>
      </c>
      <c r="D39" s="9">
        <v>0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</row>
    <row r="40" spans="1:11" ht="25.5">
      <c r="A40" s="23" t="s">
        <v>19</v>
      </c>
      <c r="B40" s="5"/>
      <c r="C40" s="7">
        <f>C41+C42+C43+C45+C46+C47+C48+C49+C44</f>
        <v>26460</v>
      </c>
      <c r="D40" s="7">
        <f t="shared" ref="D40:K40" si="6">D41+D42+D43+D45+D47</f>
        <v>21126.2</v>
      </c>
      <c r="E40" s="7">
        <f t="shared" si="6"/>
        <v>21126.2</v>
      </c>
      <c r="F40" s="7">
        <f t="shared" si="6"/>
        <v>20120.099999999999</v>
      </c>
      <c r="G40" s="7">
        <f t="shared" si="6"/>
        <v>20120.099999999999</v>
      </c>
      <c r="H40" s="7">
        <f t="shared" si="6"/>
        <v>20120.099999999999</v>
      </c>
      <c r="I40" s="7">
        <f t="shared" si="6"/>
        <v>20120.099999999999</v>
      </c>
      <c r="J40" s="7">
        <f t="shared" si="6"/>
        <v>20120.099999999999</v>
      </c>
      <c r="K40" s="7">
        <f t="shared" si="6"/>
        <v>20120.099999999999</v>
      </c>
    </row>
    <row r="41" spans="1:11" ht="25.5">
      <c r="A41" s="24" t="s">
        <v>20</v>
      </c>
      <c r="B41" s="2" t="s">
        <v>39</v>
      </c>
      <c r="C41" s="12">
        <v>4876.7</v>
      </c>
      <c r="D41" s="12">
        <v>4876.7</v>
      </c>
      <c r="E41" s="12">
        <v>4876.7</v>
      </c>
      <c r="F41" s="12">
        <v>4496.5</v>
      </c>
      <c r="G41" s="12">
        <v>4496.5</v>
      </c>
      <c r="H41" s="12">
        <v>4496.5</v>
      </c>
      <c r="I41" s="12">
        <v>4496.5</v>
      </c>
      <c r="J41" s="12">
        <v>4496.5</v>
      </c>
      <c r="K41" s="12">
        <v>4496.5</v>
      </c>
    </row>
    <row r="42" spans="1:11" ht="25.5">
      <c r="A42" s="24" t="s">
        <v>21</v>
      </c>
      <c r="B42" s="2" t="s">
        <v>39</v>
      </c>
      <c r="C42" s="12">
        <v>9577</v>
      </c>
      <c r="D42" s="12">
        <v>9577</v>
      </c>
      <c r="E42" s="12">
        <v>9577</v>
      </c>
      <c r="F42" s="12">
        <v>9004.7999999999993</v>
      </c>
      <c r="G42" s="12">
        <v>9004.7999999999993</v>
      </c>
      <c r="H42" s="12">
        <v>9004.7999999999993</v>
      </c>
      <c r="I42" s="12">
        <v>9004.7999999999993</v>
      </c>
      <c r="J42" s="12">
        <v>9004.7999999999993</v>
      </c>
      <c r="K42" s="12">
        <v>9004.7999999999993</v>
      </c>
    </row>
    <row r="43" spans="1:11" ht="25.5">
      <c r="A43" s="24" t="s">
        <v>22</v>
      </c>
      <c r="B43" s="2" t="s">
        <v>39</v>
      </c>
      <c r="C43" s="13">
        <f>6672.5+40+70+60</f>
        <v>6842.5</v>
      </c>
      <c r="D43" s="13">
        <v>6672.5</v>
      </c>
      <c r="E43" s="13">
        <v>6672.5</v>
      </c>
      <c r="F43" s="13">
        <v>6496.5</v>
      </c>
      <c r="G43" s="13">
        <v>6496.5</v>
      </c>
      <c r="H43" s="13">
        <v>6496.5</v>
      </c>
      <c r="I43" s="13">
        <v>6496.5</v>
      </c>
      <c r="J43" s="13">
        <v>6496.5</v>
      </c>
      <c r="K43" s="13">
        <v>6496.5</v>
      </c>
    </row>
    <row r="44" spans="1:11" ht="25.5">
      <c r="A44" s="32"/>
      <c r="B44" s="2" t="s">
        <v>38</v>
      </c>
      <c r="C44" s="13">
        <v>128.4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</row>
    <row r="45" spans="1:11" ht="25.5">
      <c r="A45" s="14" t="s">
        <v>23</v>
      </c>
      <c r="B45" s="2" t="s">
        <v>39</v>
      </c>
      <c r="C45" s="13">
        <v>181.6</v>
      </c>
      <c r="D45" s="13">
        <v>0</v>
      </c>
      <c r="E45" s="13">
        <v>0</v>
      </c>
      <c r="F45" s="13">
        <v>122.3</v>
      </c>
      <c r="G45" s="13">
        <v>122.3</v>
      </c>
      <c r="H45" s="13">
        <v>122.3</v>
      </c>
      <c r="I45" s="13">
        <v>122.3</v>
      </c>
      <c r="J45" s="13">
        <v>122.3</v>
      </c>
      <c r="K45" s="13">
        <v>122.3</v>
      </c>
    </row>
    <row r="46" spans="1:11" ht="38.25">
      <c r="A46" s="24" t="s">
        <v>24</v>
      </c>
      <c r="B46" s="2" t="s">
        <v>39</v>
      </c>
      <c r="C46" s="13">
        <f>555+403.7+99.8+110+30</f>
        <v>1198.5</v>
      </c>
      <c r="D46" s="13">
        <v>0</v>
      </c>
      <c r="E46" s="13">
        <v>0</v>
      </c>
      <c r="F46" s="13">
        <v>197</v>
      </c>
      <c r="G46" s="13">
        <v>197</v>
      </c>
      <c r="H46" s="13">
        <v>197</v>
      </c>
      <c r="I46" s="13">
        <v>197</v>
      </c>
      <c r="J46" s="13">
        <v>197</v>
      </c>
      <c r="K46" s="13">
        <v>197</v>
      </c>
    </row>
    <row r="47" spans="1:11" ht="25.5">
      <c r="A47" s="26" t="s">
        <v>55</v>
      </c>
      <c r="B47" s="2" t="s">
        <v>38</v>
      </c>
      <c r="C47" s="13">
        <v>500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</row>
    <row r="48" spans="1:11" ht="25.5">
      <c r="A48" s="41" t="s">
        <v>56</v>
      </c>
      <c r="B48" s="2" t="s">
        <v>39</v>
      </c>
      <c r="C48" s="28">
        <v>2300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</row>
    <row r="49" spans="1:11" ht="30.75" customHeight="1">
      <c r="A49" s="42"/>
      <c r="B49" s="2" t="s">
        <v>38</v>
      </c>
      <c r="C49" s="28">
        <f>1474-618.7</f>
        <v>855.3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</row>
    <row r="50" spans="1:11" ht="25.5">
      <c r="A50" s="15" t="s">
        <v>25</v>
      </c>
      <c r="B50" s="5"/>
      <c r="C50" s="16">
        <f>C51+C52</f>
        <v>952.5</v>
      </c>
      <c r="D50" s="16">
        <f t="shared" ref="D50:K50" si="7">D51+D52</f>
        <v>651.1</v>
      </c>
      <c r="E50" s="16">
        <f t="shared" si="7"/>
        <v>651.1</v>
      </c>
      <c r="F50" s="16">
        <f t="shared" si="7"/>
        <v>838.9</v>
      </c>
      <c r="G50" s="16">
        <f t="shared" si="7"/>
        <v>838.9</v>
      </c>
      <c r="H50" s="16">
        <f t="shared" si="7"/>
        <v>838.9</v>
      </c>
      <c r="I50" s="16">
        <f t="shared" si="7"/>
        <v>838.9</v>
      </c>
      <c r="J50" s="16">
        <f t="shared" si="7"/>
        <v>838.9</v>
      </c>
      <c r="K50" s="16">
        <f t="shared" si="7"/>
        <v>838.9</v>
      </c>
    </row>
    <row r="51" spans="1:11" ht="51">
      <c r="A51" s="14" t="s">
        <v>26</v>
      </c>
      <c r="B51" s="2" t="s">
        <v>38</v>
      </c>
      <c r="C51" s="13">
        <f>531.9+22.5</f>
        <v>554.4</v>
      </c>
      <c r="D51" s="13">
        <v>531.9</v>
      </c>
      <c r="E51" s="13">
        <v>531.9</v>
      </c>
      <c r="F51" s="13">
        <v>531.9</v>
      </c>
      <c r="G51" s="13">
        <v>531.9</v>
      </c>
      <c r="H51" s="13">
        <v>531.9</v>
      </c>
      <c r="I51" s="13">
        <v>531.9</v>
      </c>
      <c r="J51" s="13">
        <v>531.9</v>
      </c>
      <c r="K51" s="13">
        <v>531.9</v>
      </c>
    </row>
    <row r="52" spans="1:11" ht="25.5">
      <c r="A52" s="14" t="s">
        <v>42</v>
      </c>
      <c r="B52" s="2" t="s">
        <v>39</v>
      </c>
      <c r="C52" s="13">
        <f>119.2+0.3+64.2+214.4</f>
        <v>398.1</v>
      </c>
      <c r="D52" s="13">
        <v>119.2</v>
      </c>
      <c r="E52" s="13">
        <v>119.2</v>
      </c>
      <c r="F52" s="13">
        <v>307</v>
      </c>
      <c r="G52" s="13">
        <v>307</v>
      </c>
      <c r="H52" s="13">
        <v>307</v>
      </c>
      <c r="I52" s="13">
        <v>307</v>
      </c>
      <c r="J52" s="13">
        <v>307</v>
      </c>
      <c r="K52" s="13">
        <v>307</v>
      </c>
    </row>
    <row r="53" spans="1:11" ht="25.5">
      <c r="A53" s="15" t="s">
        <v>43</v>
      </c>
      <c r="B53" s="5"/>
      <c r="C53" s="16">
        <f>C54+C55+C56+C57+C58</f>
        <v>7744.9</v>
      </c>
      <c r="D53" s="16">
        <f t="shared" ref="D53:K53" si="8">D54+D55+D56+D58</f>
        <v>8225.4</v>
      </c>
      <c r="E53" s="16">
        <f t="shared" si="8"/>
        <v>8340.4</v>
      </c>
      <c r="F53" s="16">
        <f t="shared" si="8"/>
        <v>7897.3</v>
      </c>
      <c r="G53" s="16">
        <f t="shared" si="8"/>
        <v>7897.3</v>
      </c>
      <c r="H53" s="16">
        <f t="shared" si="8"/>
        <v>7897.3</v>
      </c>
      <c r="I53" s="16">
        <f t="shared" si="8"/>
        <v>7897.3</v>
      </c>
      <c r="J53" s="16">
        <f t="shared" si="8"/>
        <v>7897.3</v>
      </c>
      <c r="K53" s="16">
        <f t="shared" si="8"/>
        <v>7897.3</v>
      </c>
    </row>
    <row r="54" spans="1:11" ht="76.5">
      <c r="A54" s="14" t="s">
        <v>27</v>
      </c>
      <c r="B54" s="2" t="s">
        <v>38</v>
      </c>
      <c r="C54" s="13">
        <v>43.9</v>
      </c>
      <c r="D54" s="13">
        <v>43.9</v>
      </c>
      <c r="E54" s="13">
        <v>43.9</v>
      </c>
      <c r="F54" s="13">
        <v>45.8</v>
      </c>
      <c r="G54" s="13">
        <v>45.8</v>
      </c>
      <c r="H54" s="13">
        <v>45.8</v>
      </c>
      <c r="I54" s="13">
        <v>45.8</v>
      </c>
      <c r="J54" s="13">
        <v>45.8</v>
      </c>
      <c r="K54" s="13">
        <v>45.8</v>
      </c>
    </row>
    <row r="55" spans="1:11" ht="92.45" customHeight="1">
      <c r="A55" s="17" t="s">
        <v>28</v>
      </c>
      <c r="B55" s="2" t="s">
        <v>38</v>
      </c>
      <c r="C55" s="13">
        <f>2762-150</f>
        <v>2612</v>
      </c>
      <c r="D55" s="13">
        <v>2881</v>
      </c>
      <c r="E55" s="13">
        <v>2996</v>
      </c>
      <c r="F55" s="13">
        <v>2551</v>
      </c>
      <c r="G55" s="13">
        <v>2551</v>
      </c>
      <c r="H55" s="13">
        <v>2551</v>
      </c>
      <c r="I55" s="13">
        <v>2551</v>
      </c>
      <c r="J55" s="13">
        <v>2551</v>
      </c>
      <c r="K55" s="13">
        <v>2551</v>
      </c>
    </row>
    <row r="56" spans="1:11" ht="38.25">
      <c r="A56" s="14" t="s">
        <v>50</v>
      </c>
      <c r="B56" s="2" t="s">
        <v>37</v>
      </c>
      <c r="C56" s="9">
        <f>5300.5-264.5</f>
        <v>5036</v>
      </c>
      <c r="D56" s="9">
        <v>5300.5</v>
      </c>
      <c r="E56" s="9">
        <v>5300.5</v>
      </c>
      <c r="F56" s="9">
        <v>5300.5</v>
      </c>
      <c r="G56" s="9">
        <v>5300.5</v>
      </c>
      <c r="H56" s="9">
        <v>5300.5</v>
      </c>
      <c r="I56" s="9">
        <v>5300.5</v>
      </c>
      <c r="J56" s="9">
        <v>5300.5</v>
      </c>
      <c r="K56" s="9">
        <v>5300.5</v>
      </c>
    </row>
    <row r="57" spans="1:11" ht="25.5">
      <c r="A57" s="29" t="s">
        <v>29</v>
      </c>
      <c r="B57" s="2" t="s">
        <v>39</v>
      </c>
      <c r="C57" s="9">
        <v>25</v>
      </c>
      <c r="D57" s="9">
        <v>25</v>
      </c>
      <c r="E57" s="9">
        <v>25</v>
      </c>
      <c r="F57" s="9">
        <v>35</v>
      </c>
      <c r="G57" s="9">
        <v>35</v>
      </c>
      <c r="H57" s="9">
        <v>35</v>
      </c>
      <c r="I57" s="9">
        <v>35</v>
      </c>
      <c r="J57" s="9">
        <v>35</v>
      </c>
      <c r="K57" s="9">
        <v>35</v>
      </c>
    </row>
    <row r="58" spans="1:11" ht="25.5">
      <c r="A58" s="30" t="s">
        <v>59</v>
      </c>
      <c r="B58" s="2" t="s">
        <v>39</v>
      </c>
      <c r="C58" s="9">
        <v>28</v>
      </c>
      <c r="D58" s="9">
        <v>0</v>
      </c>
      <c r="E58" s="9">
        <v>0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</row>
    <row r="59" spans="1:11" ht="25.5">
      <c r="A59" s="15" t="s">
        <v>41</v>
      </c>
      <c r="B59" s="5"/>
      <c r="C59" s="6">
        <f>C60+C61+C62+C63</f>
        <v>6916.4000000000005</v>
      </c>
      <c r="D59" s="6">
        <f t="shared" ref="D59:K59" si="9">D60+D61+D62+D63</f>
        <v>6440.8</v>
      </c>
      <c r="E59" s="6">
        <f t="shared" si="9"/>
        <v>6440.8</v>
      </c>
      <c r="F59" s="6">
        <f t="shared" si="9"/>
        <v>9444.3000000000011</v>
      </c>
      <c r="G59" s="6">
        <f t="shared" si="9"/>
        <v>9444.3000000000011</v>
      </c>
      <c r="H59" s="6">
        <f t="shared" si="9"/>
        <v>9444.3000000000011</v>
      </c>
      <c r="I59" s="6">
        <f t="shared" si="9"/>
        <v>9444.3000000000011</v>
      </c>
      <c r="J59" s="6">
        <f t="shared" si="9"/>
        <v>9444.3000000000011</v>
      </c>
      <c r="K59" s="6">
        <f t="shared" si="9"/>
        <v>9444.3000000000011</v>
      </c>
    </row>
    <row r="60" spans="1:11" ht="42" customHeight="1">
      <c r="A60" s="8" t="s">
        <v>7</v>
      </c>
      <c r="B60" s="2" t="s">
        <v>38</v>
      </c>
      <c r="C60" s="9">
        <f>5426+475.6</f>
        <v>5901.6</v>
      </c>
      <c r="D60" s="9">
        <v>5426</v>
      </c>
      <c r="E60" s="9">
        <v>5426</v>
      </c>
      <c r="F60" s="9">
        <v>4969</v>
      </c>
      <c r="G60" s="9">
        <v>4969</v>
      </c>
      <c r="H60" s="9">
        <v>4969</v>
      </c>
      <c r="I60" s="9">
        <v>4969</v>
      </c>
      <c r="J60" s="9">
        <v>4969</v>
      </c>
      <c r="K60" s="9">
        <v>4969</v>
      </c>
    </row>
    <row r="61" spans="1:11" ht="57.6" customHeight="1">
      <c r="A61" s="8" t="s">
        <v>30</v>
      </c>
      <c r="B61" s="2" t="s">
        <v>38</v>
      </c>
      <c r="C61" s="9">
        <v>1014.8</v>
      </c>
      <c r="D61" s="9">
        <v>1014.8</v>
      </c>
      <c r="E61" s="9">
        <v>1014.8</v>
      </c>
      <c r="F61" s="9">
        <v>930.2</v>
      </c>
      <c r="G61" s="9">
        <v>930.2</v>
      </c>
      <c r="H61" s="9">
        <v>930.2</v>
      </c>
      <c r="I61" s="9">
        <v>930.2</v>
      </c>
      <c r="J61" s="9">
        <v>930.2</v>
      </c>
      <c r="K61" s="9">
        <v>930.2</v>
      </c>
    </row>
    <row r="62" spans="1:11" ht="76.5">
      <c r="A62" s="24" t="s">
        <v>31</v>
      </c>
      <c r="B62" s="2" t="s">
        <v>38</v>
      </c>
      <c r="C62" s="12">
        <v>0</v>
      </c>
      <c r="D62" s="12">
        <v>0</v>
      </c>
      <c r="E62" s="12">
        <v>0</v>
      </c>
      <c r="F62" s="9">
        <v>3527.5</v>
      </c>
      <c r="G62" s="9">
        <v>3527.5</v>
      </c>
      <c r="H62" s="9">
        <v>3527.5</v>
      </c>
      <c r="I62" s="9">
        <v>3527.5</v>
      </c>
      <c r="J62" s="9">
        <v>3527.5</v>
      </c>
      <c r="K62" s="9">
        <v>3527.5</v>
      </c>
    </row>
    <row r="63" spans="1:11" ht="25.15" customHeight="1">
      <c r="A63" s="24" t="s">
        <v>32</v>
      </c>
      <c r="B63" s="2" t="s">
        <v>38</v>
      </c>
      <c r="C63" s="12">
        <v>0</v>
      </c>
      <c r="D63" s="12">
        <v>0</v>
      </c>
      <c r="E63" s="12">
        <v>0</v>
      </c>
      <c r="F63" s="9">
        <v>17.600000000000001</v>
      </c>
      <c r="G63" s="9">
        <v>17.600000000000001</v>
      </c>
      <c r="H63" s="9">
        <v>17.600000000000001</v>
      </c>
      <c r="I63" s="9">
        <v>17.600000000000001</v>
      </c>
      <c r="J63" s="9">
        <v>17.600000000000001</v>
      </c>
      <c r="K63" s="9">
        <v>17.600000000000001</v>
      </c>
    </row>
    <row r="64" spans="1:11" ht="25.5">
      <c r="A64" s="14" t="s">
        <v>33</v>
      </c>
      <c r="B64" s="25" t="s">
        <v>39</v>
      </c>
      <c r="C64" s="9">
        <f>2113.8+144.3+19+20</f>
        <v>2297.1000000000004</v>
      </c>
      <c r="D64" s="9">
        <v>2110.1999999999998</v>
      </c>
      <c r="E64" s="9">
        <v>2110.1999999999998</v>
      </c>
      <c r="F64" s="9">
        <v>1861</v>
      </c>
      <c r="G64" s="9">
        <v>1861</v>
      </c>
      <c r="H64" s="9">
        <v>1861</v>
      </c>
      <c r="I64" s="9">
        <v>1861</v>
      </c>
      <c r="J64" s="9">
        <v>1861</v>
      </c>
      <c r="K64" s="9">
        <v>1861</v>
      </c>
    </row>
    <row r="65" spans="1:11" ht="27.6" customHeight="1">
      <c r="A65" s="14" t="s">
        <v>6</v>
      </c>
      <c r="B65" s="25" t="s">
        <v>38</v>
      </c>
      <c r="C65" s="9">
        <v>1049</v>
      </c>
      <c r="D65" s="9">
        <v>1049</v>
      </c>
      <c r="E65" s="9">
        <v>1049</v>
      </c>
      <c r="F65" s="9">
        <v>1064</v>
      </c>
      <c r="G65" s="9">
        <v>1064</v>
      </c>
      <c r="H65" s="9">
        <v>1064</v>
      </c>
      <c r="I65" s="9">
        <v>1064</v>
      </c>
      <c r="J65" s="9">
        <v>1064</v>
      </c>
      <c r="K65" s="9">
        <v>1064</v>
      </c>
    </row>
    <row r="66" spans="1:11" ht="25.5">
      <c r="A66" s="14" t="s">
        <v>34</v>
      </c>
      <c r="B66" s="25" t="s">
        <v>39</v>
      </c>
      <c r="C66" s="12">
        <f>8222.5+5.4</f>
        <v>8227.9</v>
      </c>
      <c r="D66" s="12">
        <v>8222.5</v>
      </c>
      <c r="E66" s="12">
        <v>8222.5</v>
      </c>
      <c r="F66" s="12">
        <v>7715.3</v>
      </c>
      <c r="G66" s="12">
        <v>7715.3</v>
      </c>
      <c r="H66" s="12">
        <v>7715.3</v>
      </c>
      <c r="I66" s="12">
        <v>7715.3</v>
      </c>
      <c r="J66" s="12">
        <v>7715.3</v>
      </c>
      <c r="K66" s="12">
        <v>7715.3</v>
      </c>
    </row>
    <row r="67" spans="1:11" ht="25.5">
      <c r="A67" s="8" t="s">
        <v>40</v>
      </c>
      <c r="B67" s="25" t="s">
        <v>39</v>
      </c>
      <c r="C67" s="12">
        <v>925.1</v>
      </c>
      <c r="D67" s="12">
        <v>925.1</v>
      </c>
      <c r="E67" s="12">
        <v>925.1</v>
      </c>
      <c r="F67" s="12">
        <v>863.6</v>
      </c>
      <c r="G67" s="12">
        <v>863.6</v>
      </c>
      <c r="H67" s="12">
        <v>863.6</v>
      </c>
      <c r="I67" s="12">
        <v>863.6</v>
      </c>
      <c r="J67" s="12">
        <v>863.6</v>
      </c>
      <c r="K67" s="12">
        <v>863.6</v>
      </c>
    </row>
    <row r="68" spans="1:11">
      <c r="F68" s="1"/>
    </row>
    <row r="69" spans="1:11">
      <c r="F69" s="1"/>
    </row>
    <row r="70" spans="1:11">
      <c r="F70" s="1"/>
    </row>
    <row r="71" spans="1:11">
      <c r="F71" s="1"/>
    </row>
    <row r="72" spans="1:11">
      <c r="F72" s="1"/>
    </row>
    <row r="73" spans="1:11">
      <c r="F73" s="1"/>
    </row>
    <row r="74" spans="1:11">
      <c r="F74" s="1"/>
    </row>
    <row r="75" spans="1:11">
      <c r="F75" s="1"/>
    </row>
    <row r="76" spans="1:11">
      <c r="F76" s="1"/>
    </row>
    <row r="77" spans="1:11">
      <c r="F77" s="1"/>
    </row>
  </sheetData>
  <mergeCells count="13">
    <mergeCell ref="A48:A49"/>
    <mergeCell ref="J11:P11"/>
    <mergeCell ref="A13:A16"/>
    <mergeCell ref="A11:A12"/>
    <mergeCell ref="A31:A33"/>
    <mergeCell ref="A34:A36"/>
    <mergeCell ref="A37:A39"/>
    <mergeCell ref="A22:A23"/>
    <mergeCell ref="A8:E8"/>
    <mergeCell ref="A9:E9"/>
    <mergeCell ref="B11:B12"/>
    <mergeCell ref="C11:I11"/>
    <mergeCell ref="A25:A27"/>
  </mergeCells>
  <pageMargins left="0.70866141732283472" right="0.31496062992125984" top="0.74803149606299213" bottom="0.74803149606299213" header="0.31496062992125984" footer="0.31496062992125984"/>
  <pageSetup paperSize="9" scale="7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прил4 2022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Laury</cp:lastModifiedBy>
  <cp:lastPrinted>2022-09-14T07:36:24Z</cp:lastPrinted>
  <dcterms:created xsi:type="dcterms:W3CDTF">2016-11-02T08:03:08Z</dcterms:created>
  <dcterms:modified xsi:type="dcterms:W3CDTF">2022-10-21T05:27:15Z</dcterms:modified>
</cp:coreProperties>
</file>